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C:\Users\femke.luijten_at\Downloads\"/>
    </mc:Choice>
  </mc:AlternateContent>
  <xr:revisionPtr revIDLastSave="0" documentId="8_{9C484E73-AE76-4DD7-AF5E-9E761C1BCDA4}" xr6:coauthVersionLast="47" xr6:coauthVersionMax="47" xr10:uidLastSave="{00000000-0000-0000-0000-000000000000}"/>
  <bookViews>
    <workbookView xWindow="-120" yWindow="-120" windowWidth="29040" windowHeight="15720" tabRatio="810" firstSheet="13" activeTab="13" xr2:uid="{00000000-000D-0000-FFFF-FFFF00000000}"/>
  </bookViews>
  <sheets>
    <sheet name="Sum." sheetId="13" state="hidden" r:id="rId1"/>
    <sheet name="Events_List" sheetId="15" r:id="rId2"/>
    <sheet name="agenda" sheetId="419" state="hidden" r:id="rId3"/>
    <sheet name="cues" sheetId="562" state="hidden" r:id="rId4"/>
    <sheet name="config" sheetId="176" r:id="rId5"/>
    <sheet name="Vrijdag" sheetId="568" state="hidden" r:id="rId6"/>
    <sheet name="Vrijdag EP" sheetId="689" state="hidden" r:id="rId7"/>
    <sheet name="Vrijdag GEN-TT" sheetId="688" state="hidden" r:id="rId8"/>
    <sheet name="Vrijdag CR" sheetId="687" state="hidden" r:id="rId9"/>
    <sheet name="Zaterdag" sheetId="569" state="hidden" r:id="rId10"/>
    <sheet name="Zaterdag EP" sheetId="681" state="hidden" r:id="rId11"/>
    <sheet name="Zaterdag GEN-TT" sheetId="680" state="hidden" r:id="rId12"/>
    <sheet name="Zaterdag CR" sheetId="677" state="hidden" r:id="rId13"/>
    <sheet name="NK Teams 2026" sheetId="570" r:id="rId14"/>
    <sheet name="NK Teams 2026 GEN-TT" sheetId="692" r:id="rId15"/>
    <sheet name="Zondag EP" sheetId="684" state="hidden" r:id="rId16"/>
    <sheet name="Zondag CR" sheetId="682" state="hidden" r:id="rId17"/>
    <sheet name="CP_kaartjes" sheetId="667" state="hidden" r:id="rId18"/>
    <sheet name="Distr." sheetId="32" state="hidden" r:id="rId19"/>
    <sheet name="Struct." sheetId="43" state="hidden" r:id="rId20"/>
    <sheet name="Qual." sheetId="36" state="hidden" r:id="rId21"/>
    <sheet name="Arcs" sheetId="44" state="hidden" r:id="rId22"/>
  </sheets>
  <definedNames>
    <definedName name="_xlnm._FilterDatabase" localSheetId="13" hidden="1">'NK Teams 2026'!$A$23:$FG$61</definedName>
    <definedName name="_xlnm._FilterDatabase" localSheetId="5" hidden="1">Vrijdag!$A$23:$FG$46</definedName>
    <definedName name="_xlnm._FilterDatabase" localSheetId="9" hidden="1">Zaterdag!$A$23:$FG$51</definedName>
    <definedName name="_xlnm.Print_Titles" localSheetId="14">'NK Teams 2026 GEN-TT'!$1:$6</definedName>
    <definedName name="_xlnm.Print_Titles" localSheetId="7">'Vrijdag GEN-TT'!$1:$6</definedName>
    <definedName name="_xlnm.Print_Titles" localSheetId="11">'Zaterdag GEN-TT'!$1:$6</definedName>
    <definedName name="ah">#REF!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Y61" i="570" l="1"/>
  <c r="BA61" i="570"/>
  <c r="AV61" i="570"/>
  <c r="AN61" i="570"/>
  <c r="BF61" i="570" s="1"/>
  <c r="BA48" i="570"/>
  <c r="AV48" i="570"/>
  <c r="AN48" i="570"/>
  <c r="BF48" i="570" s="1"/>
  <c r="BA44" i="570"/>
  <c r="AV44" i="570"/>
  <c r="AN44" i="570"/>
  <c r="AJ44" i="570"/>
  <c r="BA42" i="570"/>
  <c r="AV42" i="570"/>
  <c r="AN42" i="570"/>
  <c r="AJ42" i="570"/>
  <c r="BA41" i="570"/>
  <c r="AV41" i="570"/>
  <c r="AN41" i="570"/>
  <c r="AJ41" i="570"/>
  <c r="BA38" i="570"/>
  <c r="AV38" i="570"/>
  <c r="AN38" i="570"/>
  <c r="AJ38" i="570"/>
  <c r="BA37" i="570"/>
  <c r="AV37" i="570"/>
  <c r="AN37" i="570"/>
  <c r="AJ37" i="570"/>
  <c r="BA35" i="570"/>
  <c r="AV35" i="570"/>
  <c r="AN35" i="570"/>
  <c r="AJ35" i="570"/>
  <c r="BA33" i="570"/>
  <c r="AV33" i="570"/>
  <c r="AN33" i="570"/>
  <c r="AJ33" i="570"/>
  <c r="BA31" i="570"/>
  <c r="AV31" i="570"/>
  <c r="AN31" i="570"/>
  <c r="AJ31" i="570"/>
  <c r="FC61" i="570" l="1"/>
  <c r="EN61" i="570" s="1"/>
  <c r="ED61" i="570" s="1"/>
  <c r="BK61" i="570"/>
  <c r="CT61" i="570"/>
  <c r="DD61" i="570"/>
  <c r="BP61" i="570"/>
  <c r="CY61" i="570"/>
  <c r="FC44" i="570"/>
  <c r="EN44" i="570" s="1"/>
  <c r="ED44" i="570" s="1"/>
  <c r="DD48" i="570"/>
  <c r="CT48" i="570"/>
  <c r="BP48" i="570"/>
  <c r="FC48" i="570"/>
  <c r="BK48" i="570"/>
  <c r="BF41" i="570"/>
  <c r="BP41" i="570" s="1"/>
  <c r="BF44" i="570"/>
  <c r="BK44" i="570" s="1"/>
  <c r="CY48" i="570"/>
  <c r="FC38" i="570"/>
  <c r="EN38" i="570" s="1"/>
  <c r="ED38" i="570" s="1"/>
  <c r="FC42" i="570"/>
  <c r="EN42" i="570" s="1"/>
  <c r="ED42" i="570" s="1"/>
  <c r="FC37" i="570"/>
  <c r="EN37" i="570" s="1"/>
  <c r="ED37" i="570" s="1"/>
  <c r="FC41" i="570"/>
  <c r="EN41" i="570" s="1"/>
  <c r="ED41" i="570" s="1"/>
  <c r="BF38" i="570"/>
  <c r="BK38" i="570" s="1"/>
  <c r="BF37" i="570"/>
  <c r="BP37" i="570" s="1"/>
  <c r="FC35" i="570"/>
  <c r="EN35" i="570" s="1"/>
  <c r="ED35" i="570" s="1"/>
  <c r="BF42" i="570"/>
  <c r="BF35" i="570"/>
  <c r="BK35" i="570" s="1"/>
  <c r="FC31" i="570"/>
  <c r="EN31" i="570" s="1"/>
  <c r="ED31" i="570" s="1"/>
  <c r="FC33" i="570"/>
  <c r="EN33" i="570" s="1"/>
  <c r="ED33" i="570" s="1"/>
  <c r="BF33" i="570"/>
  <c r="BP33" i="570" s="1"/>
  <c r="BF31" i="570"/>
  <c r="BK31" i="570" s="1"/>
  <c r="AJ32" i="570"/>
  <c r="BP44" i="570" l="1"/>
  <c r="BK41" i="570"/>
  <c r="BP38" i="570"/>
  <c r="BP31" i="570"/>
  <c r="BK37" i="570"/>
  <c r="BK33" i="570"/>
  <c r="BP35" i="570"/>
  <c r="BP42" i="570"/>
  <c r="BK42" i="570"/>
  <c r="BA58" i="570" l="1"/>
  <c r="BA59" i="570"/>
  <c r="BA60" i="570"/>
  <c r="DY52" i="570" l="1"/>
  <c r="BA52" i="570"/>
  <c r="AV52" i="570"/>
  <c r="AN52" i="570"/>
  <c r="BF52" i="570" s="1"/>
  <c r="FC52" i="570" l="1"/>
  <c r="EN52" i="570" s="1"/>
  <c r="ED52" i="570" s="1"/>
  <c r="DD52" i="570"/>
  <c r="CY52" i="570"/>
  <c r="CT52" i="570"/>
  <c r="BP52" i="570"/>
  <c r="BK52" i="570"/>
  <c r="DY57" i="570"/>
  <c r="BA57" i="570"/>
  <c r="AV57" i="570"/>
  <c r="AN57" i="570"/>
  <c r="BF57" i="570" s="1"/>
  <c r="CY57" i="570" s="1"/>
  <c r="DY55" i="570"/>
  <c r="BA55" i="570"/>
  <c r="AV55" i="570"/>
  <c r="AN55" i="570"/>
  <c r="BF55" i="570" s="1"/>
  <c r="DY56" i="570"/>
  <c r="BA56" i="570"/>
  <c r="AV56" i="570"/>
  <c r="AN56" i="570"/>
  <c r="BF56" i="570" s="1"/>
  <c r="DY54" i="570"/>
  <c r="BA54" i="570"/>
  <c r="AV54" i="570"/>
  <c r="AN54" i="570"/>
  <c r="BF54" i="570" s="1"/>
  <c r="CY54" i="570" s="1"/>
  <c r="FC56" i="570" l="1"/>
  <c r="EN56" i="570" s="1"/>
  <c r="ED56" i="570" s="1"/>
  <c r="FC55" i="570"/>
  <c r="EN55" i="570" s="1"/>
  <c r="ED55" i="570" s="1"/>
  <c r="FC57" i="570"/>
  <c r="EN57" i="570" s="1"/>
  <c r="ED57" i="570" s="1"/>
  <c r="FC54" i="570"/>
  <c r="EN54" i="570" s="1"/>
  <c r="ED54" i="570" s="1"/>
  <c r="BK56" i="570"/>
  <c r="BP56" i="570"/>
  <c r="DD56" i="570"/>
  <c r="CY56" i="570"/>
  <c r="CT56" i="570"/>
  <c r="CY55" i="570"/>
  <c r="CT55" i="570"/>
  <c r="BP55" i="570"/>
  <c r="BK55" i="570"/>
  <c r="DD55" i="570"/>
  <c r="BP57" i="570"/>
  <c r="BP54" i="570"/>
  <c r="CT57" i="570"/>
  <c r="CT54" i="570"/>
  <c r="DD57" i="570"/>
  <c r="DD54" i="570"/>
  <c r="BK57" i="570"/>
  <c r="BK54" i="570"/>
  <c r="AN40" i="570"/>
  <c r="AJ26" i="570"/>
  <c r="AJ27" i="570"/>
  <c r="AJ28" i="570"/>
  <c r="AJ29" i="570"/>
  <c r="AJ30" i="570"/>
  <c r="AJ34" i="570"/>
  <c r="AJ39" i="570"/>
  <c r="AJ40" i="570"/>
  <c r="DY60" i="570" l="1"/>
  <c r="AV60" i="570"/>
  <c r="AN60" i="570"/>
  <c r="BF60" i="570" s="1"/>
  <c r="DY59" i="570"/>
  <c r="AV59" i="570"/>
  <c r="FC59" i="570" s="1"/>
  <c r="EN59" i="570" s="1"/>
  <c r="ED59" i="570" s="1"/>
  <c r="AN59" i="570"/>
  <c r="BF59" i="570" s="1"/>
  <c r="AN49" i="570"/>
  <c r="AN50" i="570"/>
  <c r="BA36" i="570"/>
  <c r="AV36" i="570"/>
  <c r="AN36" i="570"/>
  <c r="AJ36" i="570"/>
  <c r="FC60" i="570" l="1"/>
  <c r="EN60" i="570" s="1"/>
  <c r="ED60" i="570" s="1"/>
  <c r="FC36" i="570"/>
  <c r="EN36" i="570" s="1"/>
  <c r="ED36" i="570" s="1"/>
  <c r="BF36" i="570"/>
  <c r="BP36" i="570" s="1"/>
  <c r="CT60" i="570"/>
  <c r="BP60" i="570"/>
  <c r="BK60" i="570"/>
  <c r="DD60" i="570"/>
  <c r="CY60" i="570"/>
  <c r="CT59" i="570"/>
  <c r="BP59" i="570"/>
  <c r="BK59" i="570"/>
  <c r="CY59" i="570"/>
  <c r="DD59" i="570"/>
  <c r="DY58" i="570"/>
  <c r="AV58" i="570"/>
  <c r="FC58" i="570" s="1"/>
  <c r="EN58" i="570" s="1"/>
  <c r="ED58" i="570" s="1"/>
  <c r="AN58" i="570"/>
  <c r="BF58" i="570" s="1"/>
  <c r="BA26" i="569"/>
  <c r="BA25" i="569"/>
  <c r="BK36" i="570" l="1"/>
  <c r="DD58" i="570"/>
  <c r="CY58" i="570"/>
  <c r="CT58" i="570"/>
  <c r="BP58" i="570"/>
  <c r="BK58" i="570"/>
  <c r="BP58" i="569"/>
  <c r="BP57" i="569"/>
  <c r="BA36" i="569"/>
  <c r="AV36" i="569"/>
  <c r="AN36" i="569"/>
  <c r="AJ36" i="569"/>
  <c r="BA35" i="569"/>
  <c r="AV35" i="569"/>
  <c r="AN35" i="569"/>
  <c r="AJ35" i="569"/>
  <c r="FC35" i="569" l="1"/>
  <c r="EN35" i="569" s="1"/>
  <c r="ED35" i="569" s="1"/>
  <c r="FC36" i="569"/>
  <c r="EN36" i="569" s="1"/>
  <c r="ED36" i="569" s="1"/>
  <c r="BF35" i="569"/>
  <c r="BP35" i="569" s="1"/>
  <c r="BF36" i="569"/>
  <c r="BP36" i="569" s="1"/>
  <c r="BP56" i="569"/>
  <c r="BP55" i="569"/>
  <c r="BK35" i="569" l="1"/>
  <c r="BK36" i="569"/>
  <c r="BP47" i="568"/>
  <c r="BA25" i="568"/>
  <c r="AV25" i="568"/>
  <c r="AN25" i="568"/>
  <c r="AJ25" i="568"/>
  <c r="FC25" i="568" l="1"/>
  <c r="EN25" i="568" s="1"/>
  <c r="ED25" i="568" s="1"/>
  <c r="BF25" i="568"/>
  <c r="BK25" i="568" s="1"/>
  <c r="BP50" i="568"/>
  <c r="BP48" i="568"/>
  <c r="BP56" i="568"/>
  <c r="BP54" i="568"/>
  <c r="BP51" i="568"/>
  <c r="BP49" i="568"/>
  <c r="BP57" i="568"/>
  <c r="BP55" i="568"/>
  <c r="BP53" i="568"/>
  <c r="BP52" i="568"/>
  <c r="BP54" i="569"/>
  <c r="BP59" i="569"/>
  <c r="BP61" i="569"/>
  <c r="BP60" i="569"/>
  <c r="BP53" i="569"/>
  <c r="BP52" i="569"/>
  <c r="BP25" i="568" l="1"/>
  <c r="AV25" i="569" l="1"/>
  <c r="AN25" i="569"/>
  <c r="DY53" i="570"/>
  <c r="BA53" i="570"/>
  <c r="AV53" i="570"/>
  <c r="AN53" i="570"/>
  <c r="BF53" i="570" s="1"/>
  <c r="DY51" i="570"/>
  <c r="BA51" i="570"/>
  <c r="AV51" i="570"/>
  <c r="AN51" i="570"/>
  <c r="BF51" i="570" s="1"/>
  <c r="DY47" i="570"/>
  <c r="AV47" i="570"/>
  <c r="AN47" i="570"/>
  <c r="BF47" i="570" s="1"/>
  <c r="DY51" i="569"/>
  <c r="BA51" i="569"/>
  <c r="AV51" i="569"/>
  <c r="AN51" i="569"/>
  <c r="BF51" i="569" s="1"/>
  <c r="DN51" i="569" s="1"/>
  <c r="DY49" i="569"/>
  <c r="BA49" i="569"/>
  <c r="AV49" i="569"/>
  <c r="AN49" i="569"/>
  <c r="BF49" i="569" s="1"/>
  <c r="DN49" i="569" s="1"/>
  <c r="DY48" i="569"/>
  <c r="BA48" i="569"/>
  <c r="AV48" i="569"/>
  <c r="AN48" i="569"/>
  <c r="BF48" i="569" s="1"/>
  <c r="DN48" i="569" s="1"/>
  <c r="DY50" i="569"/>
  <c r="BA50" i="569"/>
  <c r="AV50" i="569"/>
  <c r="AN50" i="569"/>
  <c r="BF50" i="569" s="1"/>
  <c r="DN50" i="569" s="1"/>
  <c r="DY46" i="569"/>
  <c r="BA46" i="569"/>
  <c r="AV46" i="569"/>
  <c r="AN46" i="569"/>
  <c r="BF46" i="569" s="1"/>
  <c r="DN46" i="569" s="1"/>
  <c r="DY47" i="569"/>
  <c r="BA47" i="569"/>
  <c r="AV47" i="569"/>
  <c r="AN47" i="569"/>
  <c r="BF47" i="569" s="1"/>
  <c r="DN47" i="569" s="1"/>
  <c r="DY43" i="569"/>
  <c r="BA43" i="569"/>
  <c r="AV43" i="569"/>
  <c r="AN43" i="569"/>
  <c r="BF43" i="569" s="1"/>
  <c r="DN43" i="569" s="1"/>
  <c r="BA38" i="569"/>
  <c r="AV38" i="569"/>
  <c r="AN38" i="569"/>
  <c r="AJ38" i="569"/>
  <c r="BA37" i="569"/>
  <c r="AV37" i="569"/>
  <c r="AN37" i="569"/>
  <c r="AJ37" i="569"/>
  <c r="BA30" i="569"/>
  <c r="AV30" i="569"/>
  <c r="AN30" i="569"/>
  <c r="AJ30" i="569"/>
  <c r="BA31" i="569"/>
  <c r="AV31" i="569"/>
  <c r="AN31" i="569"/>
  <c r="AJ31" i="569"/>
  <c r="BA29" i="569"/>
  <c r="AV29" i="569"/>
  <c r="AN29" i="569"/>
  <c r="AJ29" i="569"/>
  <c r="BA27" i="569"/>
  <c r="AV27" i="569"/>
  <c r="AN27" i="569"/>
  <c r="AJ27" i="569"/>
  <c r="DY50" i="570"/>
  <c r="BA50" i="570"/>
  <c r="AV50" i="570"/>
  <c r="BF50" i="570"/>
  <c r="BA49" i="570"/>
  <c r="AV49" i="570"/>
  <c r="BF49" i="570"/>
  <c r="DY46" i="570"/>
  <c r="AV46" i="570"/>
  <c r="AN46" i="570"/>
  <c r="BF46" i="570" s="1"/>
  <c r="BA45" i="570"/>
  <c r="AV45" i="570"/>
  <c r="AN45" i="570"/>
  <c r="AJ45" i="570"/>
  <c r="BA43" i="570"/>
  <c r="AV43" i="570"/>
  <c r="AN43" i="570"/>
  <c r="AJ43" i="570"/>
  <c r="BA40" i="570"/>
  <c r="AV40" i="570"/>
  <c r="BA30" i="570"/>
  <c r="AV30" i="570"/>
  <c r="AN30" i="570"/>
  <c r="BA29" i="570"/>
  <c r="AV29" i="570"/>
  <c r="AN29" i="570"/>
  <c r="BA39" i="570"/>
  <c r="AV39" i="570"/>
  <c r="AN39" i="570"/>
  <c r="BA32" i="570"/>
  <c r="AV32" i="570"/>
  <c r="AN32" i="570"/>
  <c r="BA34" i="570"/>
  <c r="AV34" i="570"/>
  <c r="AN34" i="570"/>
  <c r="BA28" i="570"/>
  <c r="AV28" i="570"/>
  <c r="AN28" i="570"/>
  <c r="BA27" i="570"/>
  <c r="AV27" i="570"/>
  <c r="AN27" i="570"/>
  <c r="BA26" i="570"/>
  <c r="AV26" i="570"/>
  <c r="AN26" i="570"/>
  <c r="BA25" i="570"/>
  <c r="AV25" i="570"/>
  <c r="AN25" i="570"/>
  <c r="AJ25" i="570"/>
  <c r="V2" i="570"/>
  <c r="AH2" i="570" s="1"/>
  <c r="AT2" i="570" s="1"/>
  <c r="BF2" i="570" s="1"/>
  <c r="BR2" i="570" s="1"/>
  <c r="CD2" i="570" s="1"/>
  <c r="CP2" i="570" s="1"/>
  <c r="DB2" i="570" s="1"/>
  <c r="DY45" i="569"/>
  <c r="BA45" i="569"/>
  <c r="AV45" i="569"/>
  <c r="AN45" i="569"/>
  <c r="BF45" i="569" s="1"/>
  <c r="DY44" i="569"/>
  <c r="BA44" i="569"/>
  <c r="AV44" i="569"/>
  <c r="AN44" i="569"/>
  <c r="BF44" i="569" s="1"/>
  <c r="BA42" i="569"/>
  <c r="AV42" i="569"/>
  <c r="AN42" i="569"/>
  <c r="AJ42" i="569"/>
  <c r="BA41" i="569"/>
  <c r="AV41" i="569"/>
  <c r="AN41" i="569"/>
  <c r="AJ41" i="569"/>
  <c r="BA40" i="569"/>
  <c r="AV40" i="569"/>
  <c r="AN40" i="569"/>
  <c r="AJ40" i="569"/>
  <c r="BA39" i="569"/>
  <c r="AV39" i="569"/>
  <c r="AN39" i="569"/>
  <c r="AJ39" i="569"/>
  <c r="AV26" i="569"/>
  <c r="AN26" i="569"/>
  <c r="BA34" i="569"/>
  <c r="AV34" i="569"/>
  <c r="AN34" i="569"/>
  <c r="AJ34" i="569"/>
  <c r="BA33" i="569"/>
  <c r="AV33" i="569"/>
  <c r="AN33" i="569"/>
  <c r="AJ33" i="569"/>
  <c r="BA32" i="569"/>
  <c r="AV32" i="569"/>
  <c r="AN32" i="569"/>
  <c r="AJ32" i="569"/>
  <c r="BA28" i="569"/>
  <c r="AV28" i="569"/>
  <c r="AN28" i="569"/>
  <c r="AJ28" i="569"/>
  <c r="V2" i="569"/>
  <c r="AH2" i="569" s="1"/>
  <c r="AT2" i="569" s="1"/>
  <c r="BF2" i="569" s="1"/>
  <c r="BR2" i="569" s="1"/>
  <c r="CD2" i="569" s="1"/>
  <c r="CP2" i="569" s="1"/>
  <c r="BA38" i="568"/>
  <c r="AV38" i="568"/>
  <c r="AN38" i="568"/>
  <c r="AJ38" i="568"/>
  <c r="BA37" i="568"/>
  <c r="AV37" i="568"/>
  <c r="AN37" i="568"/>
  <c r="AJ37" i="568"/>
  <c r="BA36" i="568"/>
  <c r="AV36" i="568"/>
  <c r="AN36" i="568"/>
  <c r="AJ36" i="568"/>
  <c r="BA35" i="568"/>
  <c r="AV35" i="568"/>
  <c r="AN35" i="568"/>
  <c r="AJ35" i="568"/>
  <c r="DY41" i="568"/>
  <c r="BA41" i="568"/>
  <c r="AV41" i="568"/>
  <c r="AN41" i="568"/>
  <c r="BF41" i="568" s="1"/>
  <c r="DN41" i="568" s="1"/>
  <c r="DY46" i="568"/>
  <c r="BA46" i="568"/>
  <c r="AV46" i="568"/>
  <c r="AN46" i="568"/>
  <c r="BF46" i="568" s="1"/>
  <c r="DN46" i="568" s="1"/>
  <c r="DY42" i="568"/>
  <c r="BA42" i="568"/>
  <c r="AV42" i="568"/>
  <c r="AN42" i="568"/>
  <c r="BF42" i="568" s="1"/>
  <c r="DN42" i="568" s="1"/>
  <c r="FC35" i="568" l="1"/>
  <c r="EN35" i="568" s="1"/>
  <c r="ED35" i="568" s="1"/>
  <c r="FC37" i="568"/>
  <c r="EN37" i="568" s="1"/>
  <c r="ED37" i="568" s="1"/>
  <c r="FC46" i="568"/>
  <c r="EN46" i="568" s="1"/>
  <c r="ED46" i="568" s="1"/>
  <c r="FC42" i="568"/>
  <c r="EN42" i="568" s="1"/>
  <c r="ED42" i="568" s="1"/>
  <c r="FC41" i="568"/>
  <c r="EN41" i="568" s="1"/>
  <c r="ED41" i="568" s="1"/>
  <c r="FC36" i="568"/>
  <c r="EN36" i="568" s="1"/>
  <c r="ED36" i="568" s="1"/>
  <c r="FC38" i="568"/>
  <c r="EN38" i="568" s="1"/>
  <c r="ED38" i="568" s="1"/>
  <c r="FC47" i="570"/>
  <c r="EN47" i="570" s="1"/>
  <c r="ED47" i="570" s="1"/>
  <c r="FC50" i="570"/>
  <c r="EN50" i="570" s="1"/>
  <c r="ED50" i="570" s="1"/>
  <c r="FC25" i="569"/>
  <c r="EN25" i="569" s="1"/>
  <c r="ED25" i="569" s="1"/>
  <c r="FC51" i="570"/>
  <c r="EN51" i="570" s="1"/>
  <c r="ED51" i="570" s="1"/>
  <c r="FC53" i="570"/>
  <c r="EN53" i="570" s="1"/>
  <c r="ED53" i="570" s="1"/>
  <c r="BF25" i="569"/>
  <c r="BF36" i="568"/>
  <c r="BK36" i="568" s="1"/>
  <c r="BF38" i="568"/>
  <c r="BK38" i="568" s="1"/>
  <c r="BF35" i="568"/>
  <c r="BP35" i="568" s="1"/>
  <c r="BF37" i="568"/>
  <c r="BK37" i="568" s="1"/>
  <c r="CT53" i="570"/>
  <c r="BP53" i="570"/>
  <c r="BK53" i="570"/>
  <c r="CY53" i="570"/>
  <c r="DD53" i="570"/>
  <c r="FC25" i="570"/>
  <c r="EN25" i="570" s="1"/>
  <c r="ED25" i="570" s="1"/>
  <c r="FC27" i="570"/>
  <c r="EN27" i="570" s="1"/>
  <c r="ED27" i="570" s="1"/>
  <c r="FC34" i="570"/>
  <c r="EN34" i="570" s="1"/>
  <c r="ED34" i="570" s="1"/>
  <c r="FC39" i="570"/>
  <c r="EN39" i="570" s="1"/>
  <c r="ED39" i="570" s="1"/>
  <c r="FC30" i="570"/>
  <c r="EN30" i="570" s="1"/>
  <c r="ED30" i="570" s="1"/>
  <c r="FC43" i="570"/>
  <c r="EN43" i="570" s="1"/>
  <c r="ED43" i="570" s="1"/>
  <c r="CT51" i="570"/>
  <c r="BP51" i="570"/>
  <c r="BK51" i="570"/>
  <c r="DD51" i="570"/>
  <c r="CY51" i="570"/>
  <c r="FC46" i="570"/>
  <c r="EN46" i="570" s="1"/>
  <c r="ED46" i="570" s="1"/>
  <c r="FC26" i="570"/>
  <c r="EN26" i="570" s="1"/>
  <c r="ED26" i="570" s="1"/>
  <c r="FC28" i="570"/>
  <c r="EN28" i="570" s="1"/>
  <c r="ED28" i="570" s="1"/>
  <c r="FC32" i="570"/>
  <c r="EN32" i="570" s="1"/>
  <c r="ED32" i="570" s="1"/>
  <c r="FC29" i="570"/>
  <c r="EN29" i="570" s="1"/>
  <c r="ED29" i="570" s="1"/>
  <c r="FC40" i="570"/>
  <c r="EN40" i="570" s="1"/>
  <c r="ED40" i="570" s="1"/>
  <c r="FC45" i="570"/>
  <c r="EN45" i="570" s="1"/>
  <c r="ED45" i="570" s="1"/>
  <c r="CT47" i="570"/>
  <c r="BP47" i="570"/>
  <c r="BK47" i="570"/>
  <c r="DD47" i="570"/>
  <c r="CY47" i="570"/>
  <c r="BF27" i="570"/>
  <c r="BP27" i="570" s="1"/>
  <c r="BF34" i="570"/>
  <c r="BP34" i="570" s="1"/>
  <c r="BF39" i="570"/>
  <c r="BP39" i="570" s="1"/>
  <c r="BF30" i="570"/>
  <c r="BP30" i="570" s="1"/>
  <c r="BF43" i="570"/>
  <c r="BK43" i="570" s="1"/>
  <c r="BF26" i="570"/>
  <c r="BK26" i="570" s="1"/>
  <c r="BF28" i="570"/>
  <c r="BK28" i="570" s="1"/>
  <c r="BF32" i="570"/>
  <c r="BK32" i="570" s="1"/>
  <c r="BF29" i="570"/>
  <c r="BP29" i="570" s="1"/>
  <c r="BF40" i="570"/>
  <c r="BK40" i="570" s="1"/>
  <c r="BF45" i="570"/>
  <c r="BP45" i="570" s="1"/>
  <c r="FC49" i="570"/>
  <c r="BF25" i="570"/>
  <c r="BK25" i="570" s="1"/>
  <c r="FC46" i="569"/>
  <c r="EN46" i="569" s="1"/>
  <c r="ED46" i="569" s="1"/>
  <c r="FC48" i="569"/>
  <c r="EN48" i="569" s="1"/>
  <c r="ED48" i="569" s="1"/>
  <c r="FC49" i="569"/>
  <c r="EN49" i="569" s="1"/>
  <c r="ED49" i="569" s="1"/>
  <c r="FC51" i="569"/>
  <c r="EN51" i="569" s="1"/>
  <c r="ED51" i="569" s="1"/>
  <c r="BK51" i="569"/>
  <c r="DD51" i="569"/>
  <c r="BP51" i="569"/>
  <c r="DI51" i="569"/>
  <c r="CY51" i="569"/>
  <c r="CT51" i="569"/>
  <c r="BK49" i="569"/>
  <c r="DD49" i="569"/>
  <c r="CY49" i="569"/>
  <c r="BP49" i="569"/>
  <c r="DI49" i="569"/>
  <c r="CT49" i="569"/>
  <c r="CY48" i="569"/>
  <c r="BK48" i="569"/>
  <c r="DD48" i="569"/>
  <c r="BP48" i="569"/>
  <c r="DI48" i="569"/>
  <c r="CT48" i="569"/>
  <c r="FC50" i="569"/>
  <c r="EN50" i="569" s="1"/>
  <c r="ED50" i="569" s="1"/>
  <c r="CY50" i="569"/>
  <c r="BK50" i="569"/>
  <c r="DD50" i="569"/>
  <c r="BP50" i="569"/>
  <c r="DI50" i="569"/>
  <c r="CT50" i="569"/>
  <c r="CY46" i="569"/>
  <c r="FC43" i="569"/>
  <c r="EN43" i="569" s="1"/>
  <c r="ED43" i="569" s="1"/>
  <c r="FC47" i="569"/>
  <c r="EN47" i="569" s="1"/>
  <c r="ED47" i="569" s="1"/>
  <c r="BK46" i="569"/>
  <c r="DD46" i="569"/>
  <c r="BP46" i="569"/>
  <c r="DI46" i="569"/>
  <c r="CT46" i="569"/>
  <c r="CY47" i="569"/>
  <c r="BK47" i="569"/>
  <c r="DD47" i="569"/>
  <c r="BP47" i="569"/>
  <c r="DI47" i="569"/>
  <c r="CT47" i="569"/>
  <c r="CY43" i="569"/>
  <c r="BF38" i="569"/>
  <c r="BK38" i="569" s="1"/>
  <c r="BK43" i="569"/>
  <c r="DD43" i="569"/>
  <c r="BP43" i="569"/>
  <c r="DI43" i="569"/>
  <c r="FC45" i="569"/>
  <c r="EN45" i="569" s="1"/>
  <c r="ED45" i="569" s="1"/>
  <c r="FC27" i="569"/>
  <c r="EN27" i="569" s="1"/>
  <c r="ED27" i="569" s="1"/>
  <c r="FC29" i="569"/>
  <c r="EN29" i="569" s="1"/>
  <c r="ED29" i="569" s="1"/>
  <c r="FC31" i="569"/>
  <c r="EN31" i="569" s="1"/>
  <c r="ED31" i="569" s="1"/>
  <c r="FC30" i="569"/>
  <c r="EN30" i="569" s="1"/>
  <c r="ED30" i="569" s="1"/>
  <c r="FC37" i="569"/>
  <c r="EN37" i="569" s="1"/>
  <c r="ED37" i="569" s="1"/>
  <c r="FC38" i="569"/>
  <c r="EN38" i="569" s="1"/>
  <c r="ED38" i="569" s="1"/>
  <c r="CT43" i="569"/>
  <c r="BF30" i="569"/>
  <c r="BK30" i="569" s="1"/>
  <c r="BF37" i="569"/>
  <c r="BK37" i="569" s="1"/>
  <c r="FC32" i="569"/>
  <c r="EN32" i="569" s="1"/>
  <c r="ED32" i="569" s="1"/>
  <c r="FC33" i="569"/>
  <c r="EN33" i="569" s="1"/>
  <c r="ED33" i="569" s="1"/>
  <c r="FC34" i="569"/>
  <c r="EN34" i="569" s="1"/>
  <c r="ED34" i="569" s="1"/>
  <c r="FC26" i="569"/>
  <c r="EN26" i="569" s="1"/>
  <c r="ED26" i="569" s="1"/>
  <c r="FC39" i="569"/>
  <c r="EN39" i="569" s="1"/>
  <c r="ED39" i="569" s="1"/>
  <c r="FC40" i="569"/>
  <c r="EN40" i="569" s="1"/>
  <c r="ED40" i="569" s="1"/>
  <c r="FC41" i="569"/>
  <c r="EN41" i="569" s="1"/>
  <c r="ED41" i="569" s="1"/>
  <c r="FC42" i="569"/>
  <c r="EN42" i="569" s="1"/>
  <c r="ED42" i="569" s="1"/>
  <c r="BF31" i="569"/>
  <c r="BP31" i="569" s="1"/>
  <c r="BF29" i="569"/>
  <c r="BP29" i="569" s="1"/>
  <c r="FC44" i="569"/>
  <c r="EN44" i="569" s="1"/>
  <c r="ED44" i="569" s="1"/>
  <c r="BF27" i="569"/>
  <c r="BK27" i="569" s="1"/>
  <c r="DD45" i="569"/>
  <c r="BP45" i="569"/>
  <c r="DI45" i="569"/>
  <c r="BF33" i="569"/>
  <c r="BK33" i="569" s="1"/>
  <c r="BF26" i="569"/>
  <c r="BK26" i="569" s="1"/>
  <c r="BF39" i="569"/>
  <c r="BK39" i="569" s="1"/>
  <c r="BF40" i="569"/>
  <c r="BK40" i="569" s="1"/>
  <c r="BF41" i="569"/>
  <c r="BP41" i="569" s="1"/>
  <c r="BF42" i="569"/>
  <c r="BK42" i="569" s="1"/>
  <c r="BF34" i="569"/>
  <c r="BP34" i="569" s="1"/>
  <c r="BF32" i="569"/>
  <c r="BP32" i="569" s="1"/>
  <c r="BF28" i="569"/>
  <c r="BK28" i="569" s="1"/>
  <c r="FC28" i="569"/>
  <c r="EN28" i="569" s="1"/>
  <c r="ED28" i="569" s="1"/>
  <c r="BP46" i="570"/>
  <c r="CT46" i="570"/>
  <c r="DD46" i="570"/>
  <c r="BK46" i="570"/>
  <c r="CY46" i="570"/>
  <c r="DD50" i="570"/>
  <c r="BK50" i="570"/>
  <c r="CY50" i="570"/>
  <c r="BP50" i="570"/>
  <c r="CT50" i="570"/>
  <c r="BK49" i="570"/>
  <c r="DD49" i="570"/>
  <c r="BP49" i="570"/>
  <c r="CY49" i="570"/>
  <c r="CT49" i="570"/>
  <c r="DI44" i="569"/>
  <c r="BP44" i="569"/>
  <c r="DN44" i="569"/>
  <c r="DD44" i="569"/>
  <c r="BK44" i="569"/>
  <c r="CT44" i="569"/>
  <c r="CY44" i="569"/>
  <c r="CT45" i="569"/>
  <c r="DN45" i="569"/>
  <c r="CY45" i="569"/>
  <c r="BK45" i="569"/>
  <c r="BK41" i="568"/>
  <c r="DD41" i="568"/>
  <c r="CY41" i="568"/>
  <c r="BP41" i="568"/>
  <c r="DI41" i="568"/>
  <c r="CT41" i="568"/>
  <c r="BK46" i="568"/>
  <c r="DD46" i="568"/>
  <c r="CY46" i="568"/>
  <c r="BP46" i="568"/>
  <c r="DI46" i="568"/>
  <c r="CT46" i="568"/>
  <c r="CY42" i="568"/>
  <c r="BK42" i="568"/>
  <c r="DD42" i="568"/>
  <c r="BP42" i="568"/>
  <c r="DI42" i="568"/>
  <c r="CT42" i="568"/>
  <c r="BP37" i="568" l="1"/>
  <c r="BK35" i="568"/>
  <c r="BP36" i="568"/>
  <c r="BP38" i="568"/>
  <c r="BP25" i="569"/>
  <c r="BK25" i="569"/>
  <c r="BP43" i="570"/>
  <c r="BK45" i="570"/>
  <c r="BP32" i="570"/>
  <c r="BK29" i="570"/>
  <c r="BK39" i="570"/>
  <c r="BK34" i="570"/>
  <c r="BP28" i="570"/>
  <c r="BK27" i="570"/>
  <c r="BP25" i="570"/>
  <c r="BK30" i="570"/>
  <c r="BP40" i="570"/>
  <c r="BP26" i="570"/>
  <c r="BP38" i="569"/>
  <c r="BP39" i="569"/>
  <c r="BP30" i="569"/>
  <c r="BP37" i="569"/>
  <c r="BK31" i="569"/>
  <c r="BK41" i="569"/>
  <c r="BK29" i="569"/>
  <c r="BK34" i="569"/>
  <c r="BP27" i="569"/>
  <c r="BP40" i="569"/>
  <c r="BP42" i="569"/>
  <c r="BP26" i="569"/>
  <c r="BP33" i="569"/>
  <c r="BK32" i="569"/>
  <c r="BP28" i="569"/>
  <c r="DY43" i="568"/>
  <c r="BA43" i="568"/>
  <c r="AV43" i="568"/>
  <c r="AN43" i="568"/>
  <c r="BF43" i="568" s="1"/>
  <c r="DY45" i="568"/>
  <c r="BA45" i="568"/>
  <c r="AV45" i="568"/>
  <c r="AN45" i="568"/>
  <c r="BF45" i="568" s="1"/>
  <c r="CY45" i="568" s="1"/>
  <c r="DY44" i="568"/>
  <c r="BA44" i="568"/>
  <c r="AV44" i="568"/>
  <c r="AN44" i="568"/>
  <c r="BF44" i="568" s="1"/>
  <c r="BA40" i="568"/>
  <c r="AV40" i="568"/>
  <c r="AN40" i="568"/>
  <c r="AJ40" i="568"/>
  <c r="BA39" i="568"/>
  <c r="AV39" i="568"/>
  <c r="AN39" i="568"/>
  <c r="AJ39" i="568"/>
  <c r="BA34" i="568"/>
  <c r="AV34" i="568"/>
  <c r="AN34" i="568"/>
  <c r="AJ34" i="568"/>
  <c r="BA33" i="568"/>
  <c r="AV33" i="568"/>
  <c r="AN33" i="568"/>
  <c r="AJ33" i="568"/>
  <c r="BA32" i="568"/>
  <c r="AV32" i="568"/>
  <c r="AN32" i="568"/>
  <c r="AJ32" i="568"/>
  <c r="BA31" i="568"/>
  <c r="AV31" i="568"/>
  <c r="AN31" i="568"/>
  <c r="AJ31" i="568"/>
  <c r="BA30" i="568"/>
  <c r="AV30" i="568"/>
  <c r="AN30" i="568"/>
  <c r="AJ30" i="568"/>
  <c r="BA29" i="568"/>
  <c r="AV29" i="568"/>
  <c r="AN29" i="568"/>
  <c r="AJ29" i="568"/>
  <c r="BA28" i="568"/>
  <c r="AV28" i="568"/>
  <c r="AN28" i="568"/>
  <c r="AJ28" i="568"/>
  <c r="BA27" i="568"/>
  <c r="AV27" i="568"/>
  <c r="AN27" i="568"/>
  <c r="AJ27" i="568"/>
  <c r="BA26" i="568"/>
  <c r="AV26" i="568"/>
  <c r="AN26" i="568"/>
  <c r="AJ26" i="568"/>
  <c r="V2" i="568"/>
  <c r="AH2" i="568" s="1"/>
  <c r="AT2" i="568" s="1"/>
  <c r="BF2" i="568" s="1"/>
  <c r="BR2" i="568" s="1"/>
  <c r="CD2" i="568" s="1"/>
  <c r="CP2" i="568" s="1"/>
  <c r="DB2" i="568" s="1"/>
  <c r="FC45" i="568" l="1"/>
  <c r="EN45" i="568" s="1"/>
  <c r="ED45" i="568" s="1"/>
  <c r="FC27" i="568"/>
  <c r="EN27" i="568" s="1"/>
  <c r="ED27" i="568" s="1"/>
  <c r="FC29" i="568"/>
  <c r="EN29" i="568" s="1"/>
  <c r="ED29" i="568" s="1"/>
  <c r="FC31" i="568"/>
  <c r="EN31" i="568" s="1"/>
  <c r="ED31" i="568" s="1"/>
  <c r="FC33" i="568"/>
  <c r="EN33" i="568" s="1"/>
  <c r="ED33" i="568" s="1"/>
  <c r="FC39" i="568"/>
  <c r="EN39" i="568" s="1"/>
  <c r="ED39" i="568" s="1"/>
  <c r="FC44" i="568"/>
  <c r="EN44" i="568" s="1"/>
  <c r="ED44" i="568" s="1"/>
  <c r="FC43" i="568"/>
  <c r="EN43" i="568" s="1"/>
  <c r="ED43" i="568" s="1"/>
  <c r="FC26" i="568"/>
  <c r="EN26" i="568" s="1"/>
  <c r="ED26" i="568" s="1"/>
  <c r="FC28" i="568"/>
  <c r="EN28" i="568" s="1"/>
  <c r="ED28" i="568" s="1"/>
  <c r="FC30" i="568"/>
  <c r="EN30" i="568" s="1"/>
  <c r="ED30" i="568" s="1"/>
  <c r="FC32" i="568"/>
  <c r="EN32" i="568" s="1"/>
  <c r="ED32" i="568" s="1"/>
  <c r="FC34" i="568"/>
  <c r="EN34" i="568" s="1"/>
  <c r="ED34" i="568" s="1"/>
  <c r="FC40" i="568"/>
  <c r="EN40" i="568" s="1"/>
  <c r="ED40" i="568" s="1"/>
  <c r="BF29" i="568"/>
  <c r="BP29" i="568" s="1"/>
  <c r="BF31" i="568"/>
  <c r="BP31" i="568" s="1"/>
  <c r="BF39" i="568"/>
  <c r="BP39" i="568" s="1"/>
  <c r="DN43" i="568"/>
  <c r="CY43" i="568"/>
  <c r="DI44" i="568"/>
  <c r="DN44" i="568"/>
  <c r="CT44" i="568"/>
  <c r="BF33" i="568"/>
  <c r="BK33" i="568" s="1"/>
  <c r="BF27" i="568"/>
  <c r="BK27" i="568" s="1"/>
  <c r="BF28" i="568"/>
  <c r="BF26" i="568"/>
  <c r="BF30" i="568"/>
  <c r="BF32" i="568"/>
  <c r="BF34" i="568"/>
  <c r="BF40" i="568"/>
  <c r="DN45" i="568"/>
  <c r="CT45" i="568"/>
  <c r="DI45" i="568"/>
  <c r="BP45" i="568"/>
  <c r="DD45" i="568"/>
  <c r="BK45" i="568"/>
  <c r="CY44" i="568"/>
  <c r="BK43" i="568"/>
  <c r="DD43" i="568"/>
  <c r="BK44" i="568"/>
  <c r="DD44" i="568"/>
  <c r="BP43" i="568"/>
  <c r="DI43" i="568"/>
  <c r="BP44" i="568"/>
  <c r="CT43" i="568"/>
  <c r="BP27" i="568" l="1"/>
  <c r="BP33" i="568"/>
  <c r="BK29" i="568"/>
  <c r="BK39" i="568"/>
  <c r="BK31" i="568"/>
  <c r="BK30" i="568"/>
  <c r="BP30" i="568"/>
  <c r="BK40" i="568"/>
  <c r="BP40" i="568"/>
  <c r="BK26" i="568"/>
  <c r="BP26" i="568"/>
  <c r="BK34" i="568"/>
  <c r="BP34" i="568"/>
  <c r="BP28" i="568"/>
  <c r="BK28" i="568"/>
  <c r="BK32" i="568"/>
  <c r="BP32" i="568"/>
  <c r="J25" i="44" l="1"/>
  <c r="C25" i="44"/>
  <c r="J20" i="44"/>
  <c r="C20" i="44"/>
  <c r="J13" i="44"/>
  <c r="C13" i="44"/>
  <c r="J6" i="44"/>
  <c r="C6" i="44"/>
  <c r="T23" i="36"/>
  <c r="U23" i="36" s="1"/>
  <c r="J23" i="36"/>
  <c r="I23" i="36" s="1"/>
  <c r="T22" i="36"/>
  <c r="U22" i="36" s="1"/>
  <c r="J22" i="36"/>
  <c r="I22" i="36" s="1"/>
  <c r="T19" i="36"/>
  <c r="U19" i="36" s="1"/>
  <c r="J19" i="36"/>
  <c r="H19" i="36" s="1"/>
  <c r="G19" i="36" s="1"/>
  <c r="F19" i="36" s="1"/>
  <c r="T18" i="36"/>
  <c r="V18" i="36" s="1"/>
  <c r="W18" i="36" s="1"/>
  <c r="X18" i="36" s="1"/>
  <c r="J18" i="36"/>
  <c r="I18" i="36" s="1"/>
  <c r="T17" i="36"/>
  <c r="U17" i="36" s="1"/>
  <c r="J17" i="36"/>
  <c r="I17" i="36" s="1"/>
  <c r="T14" i="36"/>
  <c r="U14" i="36" s="1"/>
  <c r="J14" i="36"/>
  <c r="I14" i="36" s="1"/>
  <c r="W13" i="36"/>
  <c r="T13" i="36"/>
  <c r="U13" i="36" s="1"/>
  <c r="J13" i="36"/>
  <c r="I13" i="36" s="1"/>
  <c r="G13" i="36"/>
  <c r="T12" i="36"/>
  <c r="J12" i="36"/>
  <c r="I12" i="36" s="1"/>
  <c r="T11" i="36"/>
  <c r="V11" i="36" s="1"/>
  <c r="W11" i="36" s="1"/>
  <c r="X11" i="36" s="1"/>
  <c r="J11" i="36"/>
  <c r="I11" i="36" s="1"/>
  <c r="W10" i="36"/>
  <c r="X10" i="36" s="1"/>
  <c r="T10" i="36"/>
  <c r="U10" i="36" s="1"/>
  <c r="J10" i="36"/>
  <c r="I10" i="36" s="1"/>
  <c r="G10" i="36"/>
  <c r="F10" i="36"/>
  <c r="W9" i="36"/>
  <c r="X9" i="36" s="1"/>
  <c r="T9" i="36"/>
  <c r="U9" i="36" s="1"/>
  <c r="J9" i="36"/>
  <c r="I9" i="36" s="1"/>
  <c r="G9" i="36"/>
  <c r="F9" i="36" s="1"/>
  <c r="T8" i="36"/>
  <c r="J8" i="36"/>
  <c r="BX69" i="32"/>
  <c r="BT61" i="32"/>
  <c r="BS61" i="32"/>
  <c r="BP61" i="32"/>
  <c r="BO61" i="32"/>
  <c r="BM61" i="32"/>
  <c r="BL61" i="32"/>
  <c r="BI61" i="32"/>
  <c r="BH61" i="32"/>
  <c r="BF61" i="32"/>
  <c r="BE61" i="32"/>
  <c r="BB61" i="32"/>
  <c r="BA61" i="32"/>
  <c r="AY61" i="32"/>
  <c r="AX61" i="32"/>
  <c r="AU61" i="32"/>
  <c r="AT61" i="32"/>
  <c r="AR61" i="32"/>
  <c r="AQ61" i="32"/>
  <c r="AN61" i="32"/>
  <c r="AM61" i="32"/>
  <c r="AK61" i="32"/>
  <c r="AJ61" i="32"/>
  <c r="AG61" i="32"/>
  <c r="AF61" i="32"/>
  <c r="AD61" i="32"/>
  <c r="AC61" i="32"/>
  <c r="Z61" i="32"/>
  <c r="Y61" i="32"/>
  <c r="W61" i="32"/>
  <c r="V61" i="32"/>
  <c r="S61" i="32"/>
  <c r="R61" i="32"/>
  <c r="P61" i="32"/>
  <c r="O61" i="32"/>
  <c r="L61" i="32"/>
  <c r="K61" i="32"/>
  <c r="I61" i="32"/>
  <c r="H61" i="32"/>
  <c r="E61" i="32"/>
  <c r="D61" i="32"/>
  <c r="BT60" i="32"/>
  <c r="BS60" i="32"/>
  <c r="BP60" i="32"/>
  <c r="BO60" i="32"/>
  <c r="BM60" i="32"/>
  <c r="BL60" i="32"/>
  <c r="BI60" i="32"/>
  <c r="BH60" i="32"/>
  <c r="BF60" i="32"/>
  <c r="BE60" i="32"/>
  <c r="BB60" i="32"/>
  <c r="BA60" i="32"/>
  <c r="AY60" i="32"/>
  <c r="AX60" i="32"/>
  <c r="AU60" i="32"/>
  <c r="AT60" i="32"/>
  <c r="AR60" i="32"/>
  <c r="AQ60" i="32"/>
  <c r="AN60" i="32"/>
  <c r="AM60" i="32"/>
  <c r="AK60" i="32"/>
  <c r="AJ60" i="32"/>
  <c r="AG60" i="32"/>
  <c r="AF60" i="32"/>
  <c r="AD60" i="32"/>
  <c r="AC60" i="32"/>
  <c r="Z60" i="32"/>
  <c r="Y60" i="32"/>
  <c r="W60" i="32"/>
  <c r="V60" i="32"/>
  <c r="S60" i="32"/>
  <c r="R60" i="32"/>
  <c r="P60" i="32"/>
  <c r="O60" i="32"/>
  <c r="L60" i="32"/>
  <c r="K60" i="32"/>
  <c r="I60" i="32"/>
  <c r="H60" i="32"/>
  <c r="E60" i="32"/>
  <c r="D60" i="32"/>
  <c r="BT59" i="32"/>
  <c r="BS59" i="32"/>
  <c r="BP59" i="32"/>
  <c r="BO59" i="32"/>
  <c r="BM59" i="32"/>
  <c r="BL59" i="32"/>
  <c r="BI59" i="32"/>
  <c r="BH59" i="32"/>
  <c r="BF59" i="32"/>
  <c r="BE59" i="32"/>
  <c r="BB59" i="32"/>
  <c r="BA59" i="32"/>
  <c r="AY59" i="32"/>
  <c r="AX59" i="32"/>
  <c r="AU59" i="32"/>
  <c r="AT59" i="32"/>
  <c r="AR59" i="32"/>
  <c r="AQ59" i="32"/>
  <c r="AN59" i="32"/>
  <c r="AM59" i="32"/>
  <c r="AK59" i="32"/>
  <c r="AJ59" i="32"/>
  <c r="AG59" i="32"/>
  <c r="AF59" i="32"/>
  <c r="AD59" i="32"/>
  <c r="AC59" i="32"/>
  <c r="Z59" i="32"/>
  <c r="Y59" i="32"/>
  <c r="W59" i="32"/>
  <c r="V59" i="32"/>
  <c r="S59" i="32"/>
  <c r="R59" i="32"/>
  <c r="P59" i="32"/>
  <c r="O59" i="32"/>
  <c r="L59" i="32"/>
  <c r="K59" i="32"/>
  <c r="I59" i="32"/>
  <c r="H59" i="32"/>
  <c r="E59" i="32"/>
  <c r="D59" i="32"/>
  <c r="BT58" i="32"/>
  <c r="BS58" i="32"/>
  <c r="BP58" i="32"/>
  <c r="BO58" i="32"/>
  <c r="BM58" i="32"/>
  <c r="BL58" i="32"/>
  <c r="BI58" i="32"/>
  <c r="BH58" i="32"/>
  <c r="BF58" i="32"/>
  <c r="BE58" i="32"/>
  <c r="BB58" i="32"/>
  <c r="BA58" i="32"/>
  <c r="AY58" i="32"/>
  <c r="AX58" i="32"/>
  <c r="AU58" i="32"/>
  <c r="AT58" i="32"/>
  <c r="AR58" i="32"/>
  <c r="AQ58" i="32"/>
  <c r="AN58" i="32"/>
  <c r="AM58" i="32"/>
  <c r="AK58" i="32"/>
  <c r="AJ58" i="32"/>
  <c r="AG58" i="32"/>
  <c r="AF58" i="32"/>
  <c r="AD58" i="32"/>
  <c r="AC58" i="32"/>
  <c r="Z58" i="32"/>
  <c r="Y58" i="32"/>
  <c r="W58" i="32"/>
  <c r="V58" i="32"/>
  <c r="S58" i="32"/>
  <c r="R58" i="32"/>
  <c r="P58" i="32"/>
  <c r="O58" i="32"/>
  <c r="L58" i="32"/>
  <c r="K58" i="32"/>
  <c r="I58" i="32"/>
  <c r="H58" i="32"/>
  <c r="E58" i="32"/>
  <c r="D58" i="32"/>
  <c r="BT57" i="32"/>
  <c r="BS57" i="32"/>
  <c r="BP57" i="32"/>
  <c r="BO57" i="32"/>
  <c r="BM57" i="32"/>
  <c r="BL57" i="32"/>
  <c r="BI57" i="32"/>
  <c r="BH57" i="32"/>
  <c r="BF57" i="32"/>
  <c r="BE57" i="32"/>
  <c r="BB57" i="32"/>
  <c r="BA57" i="32"/>
  <c r="AY57" i="32"/>
  <c r="AX57" i="32"/>
  <c r="AU57" i="32"/>
  <c r="AT57" i="32"/>
  <c r="AR57" i="32"/>
  <c r="AQ57" i="32"/>
  <c r="AN57" i="32"/>
  <c r="AM57" i="32"/>
  <c r="AK57" i="32"/>
  <c r="AJ57" i="32"/>
  <c r="AG57" i="32"/>
  <c r="AF57" i="32"/>
  <c r="AD57" i="32"/>
  <c r="AC57" i="32"/>
  <c r="Z57" i="32"/>
  <c r="Y57" i="32"/>
  <c r="W57" i="32"/>
  <c r="V57" i="32"/>
  <c r="S57" i="32"/>
  <c r="R57" i="32"/>
  <c r="P57" i="32"/>
  <c r="O57" i="32"/>
  <c r="L57" i="32"/>
  <c r="K57" i="32"/>
  <c r="I57" i="32"/>
  <c r="H57" i="32"/>
  <c r="E57" i="32"/>
  <c r="D57" i="32"/>
  <c r="BT56" i="32"/>
  <c r="BS56" i="32"/>
  <c r="BP56" i="32"/>
  <c r="BO56" i="32"/>
  <c r="BM56" i="32"/>
  <c r="BL56" i="32"/>
  <c r="BI56" i="32"/>
  <c r="BH56" i="32"/>
  <c r="BF56" i="32"/>
  <c r="BE56" i="32"/>
  <c r="BB56" i="32"/>
  <c r="BA56" i="32"/>
  <c r="AY56" i="32"/>
  <c r="AX56" i="32"/>
  <c r="AU56" i="32"/>
  <c r="AT56" i="32"/>
  <c r="AR56" i="32"/>
  <c r="AQ56" i="32"/>
  <c r="AN56" i="32"/>
  <c r="AM56" i="32"/>
  <c r="AK56" i="32"/>
  <c r="AJ56" i="32"/>
  <c r="AG56" i="32"/>
  <c r="AF56" i="32"/>
  <c r="AD56" i="32"/>
  <c r="AC56" i="32"/>
  <c r="Z56" i="32"/>
  <c r="Y56" i="32"/>
  <c r="W56" i="32"/>
  <c r="V56" i="32"/>
  <c r="S56" i="32"/>
  <c r="R56" i="32"/>
  <c r="P56" i="32"/>
  <c r="O56" i="32"/>
  <c r="L56" i="32"/>
  <c r="K56" i="32"/>
  <c r="I56" i="32"/>
  <c r="H56" i="32"/>
  <c r="E56" i="32"/>
  <c r="D56" i="32"/>
  <c r="BT55" i="32"/>
  <c r="BS55" i="32"/>
  <c r="BP55" i="32"/>
  <c r="BO55" i="32"/>
  <c r="BM55" i="32"/>
  <c r="BL55" i="32"/>
  <c r="BI55" i="32"/>
  <c r="BH55" i="32"/>
  <c r="BF55" i="32"/>
  <c r="BE55" i="32"/>
  <c r="BB55" i="32"/>
  <c r="BA55" i="32"/>
  <c r="AY55" i="32"/>
  <c r="AX55" i="32"/>
  <c r="AU55" i="32"/>
  <c r="AT55" i="32"/>
  <c r="AR55" i="32"/>
  <c r="AQ55" i="32"/>
  <c r="AN55" i="32"/>
  <c r="AM55" i="32"/>
  <c r="AK55" i="32"/>
  <c r="AJ55" i="32"/>
  <c r="AG55" i="32"/>
  <c r="AF55" i="32"/>
  <c r="AD55" i="32"/>
  <c r="AC55" i="32"/>
  <c r="Z55" i="32"/>
  <c r="Y55" i="32"/>
  <c r="W55" i="32"/>
  <c r="V55" i="32"/>
  <c r="S55" i="32"/>
  <c r="R55" i="32"/>
  <c r="P55" i="32"/>
  <c r="O55" i="32"/>
  <c r="L55" i="32"/>
  <c r="K55" i="32"/>
  <c r="I55" i="32"/>
  <c r="H55" i="32"/>
  <c r="E55" i="32"/>
  <c r="D55" i="32"/>
  <c r="BT54" i="32"/>
  <c r="BS54" i="32"/>
  <c r="BP54" i="32"/>
  <c r="BO54" i="32"/>
  <c r="BM54" i="32"/>
  <c r="BL54" i="32"/>
  <c r="BI54" i="32"/>
  <c r="BH54" i="32"/>
  <c r="BF54" i="32"/>
  <c r="BE54" i="32"/>
  <c r="BB54" i="32"/>
  <c r="BA54" i="32"/>
  <c r="AY54" i="32"/>
  <c r="AX54" i="32"/>
  <c r="AU54" i="32"/>
  <c r="AT54" i="32"/>
  <c r="AR54" i="32"/>
  <c r="AQ54" i="32"/>
  <c r="AN54" i="32"/>
  <c r="AM54" i="32"/>
  <c r="AK54" i="32"/>
  <c r="AJ54" i="32"/>
  <c r="AG54" i="32"/>
  <c r="AF54" i="32"/>
  <c r="AD54" i="32"/>
  <c r="AC54" i="32"/>
  <c r="Z54" i="32"/>
  <c r="Y54" i="32"/>
  <c r="W54" i="32"/>
  <c r="V54" i="32"/>
  <c r="S54" i="32"/>
  <c r="R54" i="32"/>
  <c r="P54" i="32"/>
  <c r="O54" i="32"/>
  <c r="L54" i="32"/>
  <c r="K54" i="32"/>
  <c r="I54" i="32"/>
  <c r="H54" i="32"/>
  <c r="E54" i="32"/>
  <c r="D54" i="32"/>
  <c r="BT53" i="32"/>
  <c r="BS53" i="32"/>
  <c r="BP53" i="32"/>
  <c r="BO53" i="32"/>
  <c r="BM53" i="32"/>
  <c r="BL53" i="32"/>
  <c r="BI53" i="32"/>
  <c r="BH53" i="32"/>
  <c r="BF53" i="32"/>
  <c r="BE53" i="32"/>
  <c r="BB53" i="32"/>
  <c r="BA53" i="32"/>
  <c r="AY53" i="32"/>
  <c r="AX53" i="32"/>
  <c r="AU53" i="32"/>
  <c r="AT53" i="32"/>
  <c r="AR53" i="32"/>
  <c r="AQ53" i="32"/>
  <c r="AN53" i="32"/>
  <c r="AM53" i="32"/>
  <c r="AK53" i="32"/>
  <c r="AJ53" i="32"/>
  <c r="AG53" i="32"/>
  <c r="AF53" i="32"/>
  <c r="AD53" i="32"/>
  <c r="AC53" i="32"/>
  <c r="Z53" i="32"/>
  <c r="Y53" i="32"/>
  <c r="W53" i="32"/>
  <c r="V53" i="32"/>
  <c r="S53" i="32"/>
  <c r="R53" i="32"/>
  <c r="P53" i="32"/>
  <c r="O53" i="32"/>
  <c r="L53" i="32"/>
  <c r="K53" i="32"/>
  <c r="I53" i="32"/>
  <c r="H53" i="32"/>
  <c r="E53" i="32"/>
  <c r="D53" i="32"/>
  <c r="BT52" i="32"/>
  <c r="BS52" i="32"/>
  <c r="BP52" i="32"/>
  <c r="BO52" i="32"/>
  <c r="BM52" i="32"/>
  <c r="BL52" i="32"/>
  <c r="BI52" i="32"/>
  <c r="BH52" i="32"/>
  <c r="BF52" i="32"/>
  <c r="BE52" i="32"/>
  <c r="BB52" i="32"/>
  <c r="BA52" i="32"/>
  <c r="AY52" i="32"/>
  <c r="AX52" i="32"/>
  <c r="AU52" i="32"/>
  <c r="AT52" i="32"/>
  <c r="AR52" i="32"/>
  <c r="AQ52" i="32"/>
  <c r="AN52" i="32"/>
  <c r="AM52" i="32"/>
  <c r="AK52" i="32"/>
  <c r="AJ52" i="32"/>
  <c r="AG52" i="32"/>
  <c r="AF52" i="32"/>
  <c r="AD52" i="32"/>
  <c r="AC52" i="32"/>
  <c r="Z52" i="32"/>
  <c r="Y52" i="32"/>
  <c r="W52" i="32"/>
  <c r="V52" i="32"/>
  <c r="S52" i="32"/>
  <c r="R52" i="32"/>
  <c r="P52" i="32"/>
  <c r="O52" i="32"/>
  <c r="L52" i="32"/>
  <c r="K52" i="32"/>
  <c r="I52" i="32"/>
  <c r="H52" i="32"/>
  <c r="E52" i="32"/>
  <c r="D52" i="32"/>
  <c r="BT51" i="32"/>
  <c r="BS51" i="32"/>
  <c r="BP51" i="32"/>
  <c r="BO51" i="32"/>
  <c r="BM51" i="32"/>
  <c r="BL51" i="32"/>
  <c r="BI51" i="32"/>
  <c r="BH51" i="32"/>
  <c r="BF51" i="32"/>
  <c r="BE51" i="32"/>
  <c r="BB51" i="32"/>
  <c r="BA51" i="32"/>
  <c r="AY51" i="32"/>
  <c r="AX51" i="32"/>
  <c r="AU51" i="32"/>
  <c r="AT51" i="32"/>
  <c r="AR51" i="32"/>
  <c r="AQ51" i="32"/>
  <c r="AN51" i="32"/>
  <c r="AM51" i="32"/>
  <c r="AK51" i="32"/>
  <c r="AJ51" i="32"/>
  <c r="AG51" i="32"/>
  <c r="AF51" i="32"/>
  <c r="AD51" i="32"/>
  <c r="AC51" i="32"/>
  <c r="Z51" i="32"/>
  <c r="Y51" i="32"/>
  <c r="W51" i="32"/>
  <c r="V51" i="32"/>
  <c r="S51" i="32"/>
  <c r="R51" i="32"/>
  <c r="P51" i="32"/>
  <c r="O51" i="32"/>
  <c r="L51" i="32"/>
  <c r="K51" i="32"/>
  <c r="I51" i="32"/>
  <c r="H51" i="32"/>
  <c r="E51" i="32"/>
  <c r="D51" i="32"/>
  <c r="BT50" i="32"/>
  <c r="BS50" i="32"/>
  <c r="BP50" i="32"/>
  <c r="BO50" i="32"/>
  <c r="BM50" i="32"/>
  <c r="BL50" i="32"/>
  <c r="BI50" i="32"/>
  <c r="BH50" i="32"/>
  <c r="BF50" i="32"/>
  <c r="BE50" i="32"/>
  <c r="BB50" i="32"/>
  <c r="BA50" i="32"/>
  <c r="AY50" i="32"/>
  <c r="AX50" i="32"/>
  <c r="AU50" i="32"/>
  <c r="AT50" i="32"/>
  <c r="AR50" i="32"/>
  <c r="AQ50" i="32"/>
  <c r="AN50" i="32"/>
  <c r="AM50" i="32"/>
  <c r="AK50" i="32"/>
  <c r="AJ50" i="32"/>
  <c r="AG50" i="32"/>
  <c r="AF50" i="32"/>
  <c r="AD50" i="32"/>
  <c r="AC50" i="32"/>
  <c r="Z50" i="32"/>
  <c r="Y50" i="32"/>
  <c r="W50" i="32"/>
  <c r="V50" i="32"/>
  <c r="S50" i="32"/>
  <c r="R50" i="32"/>
  <c r="P50" i="32"/>
  <c r="O50" i="32"/>
  <c r="L50" i="32"/>
  <c r="K50" i="32"/>
  <c r="I50" i="32"/>
  <c r="H50" i="32"/>
  <c r="E50" i="32"/>
  <c r="D50" i="32"/>
  <c r="BT49" i="32"/>
  <c r="BS49" i="32"/>
  <c r="BP49" i="32"/>
  <c r="BO49" i="32"/>
  <c r="BM49" i="32"/>
  <c r="BL49" i="32"/>
  <c r="BI49" i="32"/>
  <c r="BH49" i="32"/>
  <c r="BF49" i="32"/>
  <c r="BE49" i="32"/>
  <c r="BB49" i="32"/>
  <c r="BA49" i="32"/>
  <c r="AY49" i="32"/>
  <c r="AX49" i="32"/>
  <c r="AU49" i="32"/>
  <c r="AT49" i="32"/>
  <c r="AR49" i="32"/>
  <c r="AQ49" i="32"/>
  <c r="AN49" i="32"/>
  <c r="AM49" i="32"/>
  <c r="AK49" i="32"/>
  <c r="AJ49" i="32"/>
  <c r="AG49" i="32"/>
  <c r="AF49" i="32"/>
  <c r="AD49" i="32"/>
  <c r="AC49" i="32"/>
  <c r="Z49" i="32"/>
  <c r="Y49" i="32"/>
  <c r="W49" i="32"/>
  <c r="V49" i="32"/>
  <c r="S49" i="32"/>
  <c r="R49" i="32"/>
  <c r="P49" i="32"/>
  <c r="O49" i="32"/>
  <c r="L49" i="32"/>
  <c r="K49" i="32"/>
  <c r="I49" i="32"/>
  <c r="H49" i="32"/>
  <c r="E49" i="32"/>
  <c r="D49" i="32"/>
  <c r="BT48" i="32"/>
  <c r="BS48" i="32"/>
  <c r="BP48" i="32"/>
  <c r="BO48" i="32"/>
  <c r="BM48" i="32"/>
  <c r="BL48" i="32"/>
  <c r="BI48" i="32"/>
  <c r="BH48" i="32"/>
  <c r="BF48" i="32"/>
  <c r="BE48" i="32"/>
  <c r="BB48" i="32"/>
  <c r="BA48" i="32"/>
  <c r="AY48" i="32"/>
  <c r="AX48" i="32"/>
  <c r="AU48" i="32"/>
  <c r="AT48" i="32"/>
  <c r="AR48" i="32"/>
  <c r="AQ48" i="32"/>
  <c r="AN48" i="32"/>
  <c r="AM48" i="32"/>
  <c r="AK48" i="32"/>
  <c r="AJ48" i="32"/>
  <c r="AG48" i="32"/>
  <c r="AF48" i="32"/>
  <c r="AD48" i="32"/>
  <c r="AC48" i="32"/>
  <c r="Z48" i="32"/>
  <c r="Y48" i="32"/>
  <c r="W48" i="32"/>
  <c r="V48" i="32"/>
  <c r="S48" i="32"/>
  <c r="R48" i="32"/>
  <c r="P48" i="32"/>
  <c r="O48" i="32"/>
  <c r="L48" i="32"/>
  <c r="K48" i="32"/>
  <c r="I48" i="32"/>
  <c r="H48" i="32"/>
  <c r="E48" i="32"/>
  <c r="D48" i="32"/>
  <c r="BT47" i="32"/>
  <c r="BS47" i="32"/>
  <c r="BP47" i="32"/>
  <c r="BO47" i="32"/>
  <c r="BM47" i="32"/>
  <c r="BL47" i="32"/>
  <c r="BI47" i="32"/>
  <c r="BH47" i="32"/>
  <c r="BF47" i="32"/>
  <c r="BE47" i="32"/>
  <c r="BB47" i="32"/>
  <c r="BA47" i="32"/>
  <c r="AY47" i="32"/>
  <c r="AX47" i="32"/>
  <c r="AU47" i="32"/>
  <c r="AT47" i="32"/>
  <c r="AR47" i="32"/>
  <c r="AQ47" i="32"/>
  <c r="AN47" i="32"/>
  <c r="AM47" i="32"/>
  <c r="AK47" i="32"/>
  <c r="AJ47" i="32"/>
  <c r="AG47" i="32"/>
  <c r="AF47" i="32"/>
  <c r="AD47" i="32"/>
  <c r="AC47" i="32"/>
  <c r="Z47" i="32"/>
  <c r="Y47" i="32"/>
  <c r="W47" i="32"/>
  <c r="V47" i="32"/>
  <c r="S47" i="32"/>
  <c r="R47" i="32"/>
  <c r="P47" i="32"/>
  <c r="O47" i="32"/>
  <c r="L47" i="32"/>
  <c r="K47" i="32"/>
  <c r="I47" i="32"/>
  <c r="H47" i="32"/>
  <c r="E47" i="32"/>
  <c r="D47" i="32"/>
  <c r="BT46" i="32"/>
  <c r="BS46" i="32"/>
  <c r="BP46" i="32"/>
  <c r="BO46" i="32"/>
  <c r="BM46" i="32"/>
  <c r="BL46" i="32"/>
  <c r="BI46" i="32"/>
  <c r="BH46" i="32"/>
  <c r="BF46" i="32"/>
  <c r="BE46" i="32"/>
  <c r="BB46" i="32"/>
  <c r="BA46" i="32"/>
  <c r="AY46" i="32"/>
  <c r="AX46" i="32"/>
  <c r="AU46" i="32"/>
  <c r="AT46" i="32"/>
  <c r="AR46" i="32"/>
  <c r="AQ46" i="32"/>
  <c r="AN46" i="32"/>
  <c r="AM46" i="32"/>
  <c r="AK46" i="32"/>
  <c r="AJ46" i="32"/>
  <c r="AG46" i="32"/>
  <c r="AF46" i="32"/>
  <c r="AD46" i="32"/>
  <c r="AC46" i="32"/>
  <c r="Z46" i="32"/>
  <c r="Y46" i="32"/>
  <c r="W46" i="32"/>
  <c r="V46" i="32"/>
  <c r="S46" i="32"/>
  <c r="R46" i="32"/>
  <c r="P46" i="32"/>
  <c r="O46" i="32"/>
  <c r="L46" i="32"/>
  <c r="K46" i="32"/>
  <c r="I46" i="32"/>
  <c r="H46" i="32"/>
  <c r="E46" i="32"/>
  <c r="D46" i="32"/>
  <c r="BT45" i="32"/>
  <c r="BS45" i="32"/>
  <c r="BP45" i="32"/>
  <c r="BO45" i="32"/>
  <c r="BM45" i="32"/>
  <c r="BL45" i="32"/>
  <c r="BI45" i="32"/>
  <c r="BH45" i="32"/>
  <c r="BF45" i="32"/>
  <c r="BE45" i="32"/>
  <c r="BB45" i="32"/>
  <c r="BA45" i="32"/>
  <c r="AY45" i="32"/>
  <c r="AX45" i="32"/>
  <c r="AU45" i="32"/>
  <c r="AT45" i="32"/>
  <c r="AR45" i="32"/>
  <c r="AQ45" i="32"/>
  <c r="AN45" i="32"/>
  <c r="AM45" i="32"/>
  <c r="AK45" i="32"/>
  <c r="AJ45" i="32"/>
  <c r="AG45" i="32"/>
  <c r="AF45" i="32"/>
  <c r="AD45" i="32"/>
  <c r="AC45" i="32"/>
  <c r="Z45" i="32"/>
  <c r="Y45" i="32"/>
  <c r="W45" i="32"/>
  <c r="V45" i="32"/>
  <c r="S45" i="32"/>
  <c r="R45" i="32"/>
  <c r="P45" i="32"/>
  <c r="O45" i="32"/>
  <c r="L45" i="32"/>
  <c r="K45" i="32"/>
  <c r="I45" i="32"/>
  <c r="H45" i="32"/>
  <c r="E45" i="32"/>
  <c r="D45" i="32"/>
  <c r="BT44" i="32"/>
  <c r="BS44" i="32"/>
  <c r="BP44" i="32"/>
  <c r="BO44" i="32"/>
  <c r="BM44" i="32"/>
  <c r="BL44" i="32"/>
  <c r="BI44" i="32"/>
  <c r="BH44" i="32"/>
  <c r="BF44" i="32"/>
  <c r="BE44" i="32"/>
  <c r="BB44" i="32"/>
  <c r="BA44" i="32"/>
  <c r="AY44" i="32"/>
  <c r="AX44" i="32"/>
  <c r="AU44" i="32"/>
  <c r="AT44" i="32"/>
  <c r="AR44" i="32"/>
  <c r="AQ44" i="32"/>
  <c r="AN44" i="32"/>
  <c r="AM44" i="32"/>
  <c r="AK44" i="32"/>
  <c r="AJ44" i="32"/>
  <c r="AG44" i="32"/>
  <c r="AF44" i="32"/>
  <c r="AD44" i="32"/>
  <c r="AC44" i="32"/>
  <c r="Z44" i="32"/>
  <c r="Y44" i="32"/>
  <c r="W44" i="32"/>
  <c r="V44" i="32"/>
  <c r="S44" i="32"/>
  <c r="R44" i="32"/>
  <c r="P44" i="32"/>
  <c r="O44" i="32"/>
  <c r="L44" i="32"/>
  <c r="K44" i="32"/>
  <c r="I44" i="32"/>
  <c r="H44" i="32"/>
  <c r="E44" i="32"/>
  <c r="D44" i="32"/>
  <c r="BT43" i="32"/>
  <c r="BS43" i="32"/>
  <c r="BP43" i="32"/>
  <c r="BO43" i="32"/>
  <c r="BM43" i="32"/>
  <c r="BL43" i="32"/>
  <c r="BI43" i="32"/>
  <c r="BH43" i="32"/>
  <c r="BF43" i="32"/>
  <c r="BE43" i="32"/>
  <c r="BB43" i="32"/>
  <c r="BA43" i="32"/>
  <c r="AY43" i="32"/>
  <c r="AX43" i="32"/>
  <c r="AU43" i="32"/>
  <c r="AT43" i="32"/>
  <c r="AR43" i="32"/>
  <c r="AQ43" i="32"/>
  <c r="AN43" i="32"/>
  <c r="AM43" i="32"/>
  <c r="AK43" i="32"/>
  <c r="AJ43" i="32"/>
  <c r="AG43" i="32"/>
  <c r="AF43" i="32"/>
  <c r="AD43" i="32"/>
  <c r="AC43" i="32"/>
  <c r="Z43" i="32"/>
  <c r="Y43" i="32"/>
  <c r="W43" i="32"/>
  <c r="V43" i="32"/>
  <c r="S43" i="32"/>
  <c r="R43" i="32"/>
  <c r="P43" i="32"/>
  <c r="O43" i="32"/>
  <c r="L43" i="32"/>
  <c r="K43" i="32"/>
  <c r="I43" i="32"/>
  <c r="H43" i="32"/>
  <c r="E43" i="32"/>
  <c r="D43" i="32"/>
  <c r="BT42" i="32"/>
  <c r="BS42" i="32"/>
  <c r="BP42" i="32"/>
  <c r="BO42" i="32"/>
  <c r="BM42" i="32"/>
  <c r="BL42" i="32"/>
  <c r="BI42" i="32"/>
  <c r="BH42" i="32"/>
  <c r="BF42" i="32"/>
  <c r="BE42" i="32"/>
  <c r="BB42" i="32"/>
  <c r="BA42" i="32"/>
  <c r="AY42" i="32"/>
  <c r="AX42" i="32"/>
  <c r="AU42" i="32"/>
  <c r="AT42" i="32"/>
  <c r="AR42" i="32"/>
  <c r="AQ42" i="32"/>
  <c r="AN42" i="32"/>
  <c r="AM42" i="32"/>
  <c r="AK42" i="32"/>
  <c r="AJ42" i="32"/>
  <c r="AG42" i="32"/>
  <c r="AF42" i="32"/>
  <c r="AD42" i="32"/>
  <c r="AC42" i="32"/>
  <c r="Z42" i="32"/>
  <c r="Y42" i="32"/>
  <c r="W42" i="32"/>
  <c r="V42" i="32"/>
  <c r="S42" i="32"/>
  <c r="R42" i="32"/>
  <c r="P42" i="32"/>
  <c r="O42" i="32"/>
  <c r="L42" i="32"/>
  <c r="K42" i="32"/>
  <c r="I42" i="32"/>
  <c r="H42" i="32"/>
  <c r="E42" i="32"/>
  <c r="D42" i="32"/>
  <c r="BT41" i="32"/>
  <c r="BS41" i="32"/>
  <c r="BP41" i="32"/>
  <c r="BO41" i="32"/>
  <c r="BM41" i="32"/>
  <c r="BL41" i="32"/>
  <c r="BI41" i="32"/>
  <c r="BH41" i="32"/>
  <c r="BF41" i="32"/>
  <c r="BE41" i="32"/>
  <c r="BB41" i="32"/>
  <c r="BA41" i="32"/>
  <c r="AY41" i="32"/>
  <c r="AX41" i="32"/>
  <c r="AU41" i="32"/>
  <c r="AT41" i="32"/>
  <c r="AR41" i="32"/>
  <c r="AQ41" i="32"/>
  <c r="AN41" i="32"/>
  <c r="AM41" i="32"/>
  <c r="AK41" i="32"/>
  <c r="AJ41" i="32"/>
  <c r="AG41" i="32"/>
  <c r="AF41" i="32"/>
  <c r="AD41" i="32"/>
  <c r="AC41" i="32"/>
  <c r="Z41" i="32"/>
  <c r="Y41" i="32"/>
  <c r="W41" i="32"/>
  <c r="V41" i="32"/>
  <c r="S41" i="32"/>
  <c r="R41" i="32"/>
  <c r="P41" i="32"/>
  <c r="O41" i="32"/>
  <c r="L41" i="32"/>
  <c r="K41" i="32"/>
  <c r="I41" i="32"/>
  <c r="H41" i="32"/>
  <c r="E41" i="32"/>
  <c r="D41" i="32"/>
  <c r="BT40" i="32"/>
  <c r="BS40" i="32"/>
  <c r="BP40" i="32"/>
  <c r="BO40" i="32"/>
  <c r="BM40" i="32"/>
  <c r="BL40" i="32"/>
  <c r="BI40" i="32"/>
  <c r="BH40" i="32"/>
  <c r="BF40" i="32"/>
  <c r="BE40" i="32"/>
  <c r="BB40" i="32"/>
  <c r="BA40" i="32"/>
  <c r="AY40" i="32"/>
  <c r="AX40" i="32"/>
  <c r="AU40" i="32"/>
  <c r="AT40" i="32"/>
  <c r="AR40" i="32"/>
  <c r="AQ40" i="32"/>
  <c r="AN40" i="32"/>
  <c r="AM40" i="32"/>
  <c r="AK40" i="32"/>
  <c r="AJ40" i="32"/>
  <c r="AG40" i="32"/>
  <c r="AF40" i="32"/>
  <c r="AD40" i="32"/>
  <c r="AC40" i="32"/>
  <c r="Z40" i="32"/>
  <c r="Y40" i="32"/>
  <c r="W40" i="32"/>
  <c r="V40" i="32"/>
  <c r="S40" i="32"/>
  <c r="R40" i="32"/>
  <c r="P40" i="32"/>
  <c r="O40" i="32"/>
  <c r="L40" i="32"/>
  <c r="K40" i="32"/>
  <c r="I40" i="32"/>
  <c r="H40" i="32"/>
  <c r="E40" i="32"/>
  <c r="D40" i="32"/>
  <c r="BT39" i="32"/>
  <c r="BS39" i="32"/>
  <c r="BP39" i="32"/>
  <c r="BO39" i="32"/>
  <c r="BM39" i="32"/>
  <c r="BL39" i="32"/>
  <c r="BI39" i="32"/>
  <c r="BH39" i="32"/>
  <c r="BF39" i="32"/>
  <c r="BE39" i="32"/>
  <c r="BB39" i="32"/>
  <c r="BA39" i="32"/>
  <c r="AY39" i="32"/>
  <c r="AX39" i="32"/>
  <c r="AU39" i="32"/>
  <c r="AT39" i="32"/>
  <c r="AR39" i="32"/>
  <c r="AQ39" i="32"/>
  <c r="AN39" i="32"/>
  <c r="AM39" i="32"/>
  <c r="AK39" i="32"/>
  <c r="AJ39" i="32"/>
  <c r="AG39" i="32"/>
  <c r="AF39" i="32"/>
  <c r="AD39" i="32"/>
  <c r="AC39" i="32"/>
  <c r="Z39" i="32"/>
  <c r="Y39" i="32"/>
  <c r="W39" i="32"/>
  <c r="V39" i="32"/>
  <c r="S39" i="32"/>
  <c r="R39" i="32"/>
  <c r="P39" i="32"/>
  <c r="O39" i="32"/>
  <c r="L39" i="32"/>
  <c r="K39" i="32"/>
  <c r="I39" i="32"/>
  <c r="H39" i="32"/>
  <c r="E39" i="32"/>
  <c r="D39" i="32"/>
  <c r="BT38" i="32"/>
  <c r="BS38" i="32"/>
  <c r="BP38" i="32"/>
  <c r="BO38" i="32"/>
  <c r="BM38" i="32"/>
  <c r="BL38" i="32"/>
  <c r="BI38" i="32"/>
  <c r="BH38" i="32"/>
  <c r="BF38" i="32"/>
  <c r="BE38" i="32"/>
  <c r="BB38" i="32"/>
  <c r="BA38" i="32"/>
  <c r="AY38" i="32"/>
  <c r="AX38" i="32"/>
  <c r="AU38" i="32"/>
  <c r="AT38" i="32"/>
  <c r="AR38" i="32"/>
  <c r="AQ38" i="32"/>
  <c r="AN38" i="32"/>
  <c r="AM38" i="32"/>
  <c r="AK38" i="32"/>
  <c r="AJ38" i="32"/>
  <c r="AG38" i="32"/>
  <c r="AF38" i="32"/>
  <c r="AD38" i="32"/>
  <c r="AC38" i="32"/>
  <c r="Z38" i="32"/>
  <c r="Y38" i="32"/>
  <c r="W38" i="32"/>
  <c r="V38" i="32"/>
  <c r="S38" i="32"/>
  <c r="R38" i="32"/>
  <c r="P38" i="32"/>
  <c r="O38" i="32"/>
  <c r="L38" i="32"/>
  <c r="K38" i="32"/>
  <c r="I38" i="32"/>
  <c r="H38" i="32"/>
  <c r="E38" i="32"/>
  <c r="D38" i="32"/>
  <c r="BT37" i="32"/>
  <c r="BS37" i="32"/>
  <c r="BP37" i="32"/>
  <c r="BO37" i="32"/>
  <c r="BM37" i="32"/>
  <c r="BL37" i="32"/>
  <c r="BI37" i="32"/>
  <c r="BH37" i="32"/>
  <c r="BF37" i="32"/>
  <c r="BE37" i="32"/>
  <c r="BB37" i="32"/>
  <c r="BA37" i="32"/>
  <c r="AY37" i="32"/>
  <c r="AX37" i="32"/>
  <c r="AU37" i="32"/>
  <c r="AT37" i="32"/>
  <c r="AR37" i="32"/>
  <c r="AQ37" i="32"/>
  <c r="AN37" i="32"/>
  <c r="AM37" i="32"/>
  <c r="AK37" i="32"/>
  <c r="AJ37" i="32"/>
  <c r="AG37" i="32"/>
  <c r="AF37" i="32"/>
  <c r="AD37" i="32"/>
  <c r="AC37" i="32"/>
  <c r="Z37" i="32"/>
  <c r="Y37" i="32"/>
  <c r="W37" i="32"/>
  <c r="V37" i="32"/>
  <c r="S37" i="32"/>
  <c r="R37" i="32"/>
  <c r="P37" i="32"/>
  <c r="O37" i="32"/>
  <c r="L37" i="32"/>
  <c r="K37" i="32"/>
  <c r="I37" i="32"/>
  <c r="H37" i="32"/>
  <c r="E37" i="32"/>
  <c r="D37" i="32"/>
  <c r="BT36" i="32"/>
  <c r="BS36" i="32"/>
  <c r="BP36" i="32"/>
  <c r="BO36" i="32"/>
  <c r="BM36" i="32"/>
  <c r="BL36" i="32"/>
  <c r="BI36" i="32"/>
  <c r="BH36" i="32"/>
  <c r="BF36" i="32"/>
  <c r="BE36" i="32"/>
  <c r="BB36" i="32"/>
  <c r="BA36" i="32"/>
  <c r="AY36" i="32"/>
  <c r="AX36" i="32"/>
  <c r="AU36" i="32"/>
  <c r="AT36" i="32"/>
  <c r="AR36" i="32"/>
  <c r="AQ36" i="32"/>
  <c r="AN36" i="32"/>
  <c r="AM36" i="32"/>
  <c r="AK36" i="32"/>
  <c r="AJ36" i="32"/>
  <c r="AG36" i="32"/>
  <c r="AF36" i="32"/>
  <c r="AD36" i="32"/>
  <c r="AC36" i="32"/>
  <c r="Z36" i="32"/>
  <c r="Y36" i="32"/>
  <c r="W36" i="32"/>
  <c r="V36" i="32"/>
  <c r="S36" i="32"/>
  <c r="R36" i="32"/>
  <c r="P36" i="32"/>
  <c r="O36" i="32"/>
  <c r="L36" i="32"/>
  <c r="K36" i="32"/>
  <c r="I36" i="32"/>
  <c r="H36" i="32"/>
  <c r="E36" i="32"/>
  <c r="D36" i="32"/>
  <c r="BT35" i="32"/>
  <c r="BS35" i="32"/>
  <c r="BP35" i="32"/>
  <c r="BO35" i="32"/>
  <c r="BM35" i="32"/>
  <c r="BL35" i="32"/>
  <c r="BI35" i="32"/>
  <c r="BH35" i="32"/>
  <c r="BF35" i="32"/>
  <c r="BE35" i="32"/>
  <c r="BB35" i="32"/>
  <c r="BA35" i="32"/>
  <c r="AY35" i="32"/>
  <c r="AX35" i="32"/>
  <c r="AU35" i="32"/>
  <c r="AT35" i="32"/>
  <c r="AR35" i="32"/>
  <c r="AQ35" i="32"/>
  <c r="AN35" i="32"/>
  <c r="AM35" i="32"/>
  <c r="AK35" i="32"/>
  <c r="AJ35" i="32"/>
  <c r="AG35" i="32"/>
  <c r="AF35" i="32"/>
  <c r="AD35" i="32"/>
  <c r="AC35" i="32"/>
  <c r="Z35" i="32"/>
  <c r="Y35" i="32"/>
  <c r="W35" i="32"/>
  <c r="V35" i="32"/>
  <c r="S35" i="32"/>
  <c r="R35" i="32"/>
  <c r="P35" i="32"/>
  <c r="O35" i="32"/>
  <c r="L35" i="32"/>
  <c r="K35" i="32"/>
  <c r="I35" i="32"/>
  <c r="H35" i="32"/>
  <c r="E35" i="32"/>
  <c r="D35" i="32"/>
  <c r="BT34" i="32"/>
  <c r="BS34" i="32"/>
  <c r="BP34" i="32"/>
  <c r="BO34" i="32"/>
  <c r="BM34" i="32"/>
  <c r="BL34" i="32"/>
  <c r="BI34" i="32"/>
  <c r="BH34" i="32"/>
  <c r="BF34" i="32"/>
  <c r="BE34" i="32"/>
  <c r="BB34" i="32"/>
  <c r="BA34" i="32"/>
  <c r="AY34" i="32"/>
  <c r="AX34" i="32"/>
  <c r="AU34" i="32"/>
  <c r="AT34" i="32"/>
  <c r="AR34" i="32"/>
  <c r="AQ34" i="32"/>
  <c r="AN34" i="32"/>
  <c r="AM34" i="32"/>
  <c r="AK34" i="32"/>
  <c r="AJ34" i="32"/>
  <c r="AG34" i="32"/>
  <c r="AF34" i="32"/>
  <c r="AD34" i="32"/>
  <c r="AC34" i="32"/>
  <c r="Z34" i="32"/>
  <c r="Y34" i="32"/>
  <c r="W34" i="32"/>
  <c r="V34" i="32"/>
  <c r="S34" i="32"/>
  <c r="R34" i="32"/>
  <c r="P34" i="32"/>
  <c r="O34" i="32"/>
  <c r="L34" i="32"/>
  <c r="K34" i="32"/>
  <c r="I34" i="32"/>
  <c r="H34" i="32"/>
  <c r="E34" i="32"/>
  <c r="D34" i="32"/>
  <c r="BT33" i="32"/>
  <c r="BS33" i="32"/>
  <c r="BP33" i="32"/>
  <c r="BO33" i="32"/>
  <c r="BM33" i="32"/>
  <c r="BL33" i="32"/>
  <c r="BI33" i="32"/>
  <c r="BH33" i="32"/>
  <c r="BF33" i="32"/>
  <c r="BE33" i="32"/>
  <c r="BB33" i="32"/>
  <c r="BA33" i="32"/>
  <c r="AY33" i="32"/>
  <c r="AX33" i="32"/>
  <c r="AU33" i="32"/>
  <c r="AT33" i="32"/>
  <c r="AR33" i="32"/>
  <c r="AQ33" i="32"/>
  <c r="AN33" i="32"/>
  <c r="AM33" i="32"/>
  <c r="AK33" i="32"/>
  <c r="AJ33" i="32"/>
  <c r="AG33" i="32"/>
  <c r="AF33" i="32"/>
  <c r="AD33" i="32"/>
  <c r="AC33" i="32"/>
  <c r="Z33" i="32"/>
  <c r="Y33" i="32"/>
  <c r="W33" i="32"/>
  <c r="V33" i="32"/>
  <c r="S33" i="32"/>
  <c r="R33" i="32"/>
  <c r="P33" i="32"/>
  <c r="O33" i="32"/>
  <c r="L33" i="32"/>
  <c r="K33" i="32"/>
  <c r="I33" i="32"/>
  <c r="H33" i="32"/>
  <c r="E33" i="32"/>
  <c r="D33" i="32"/>
  <c r="BT32" i="32"/>
  <c r="BS32" i="32"/>
  <c r="BP32" i="32"/>
  <c r="BO32" i="32"/>
  <c r="BM32" i="32"/>
  <c r="BL32" i="32"/>
  <c r="BI32" i="32"/>
  <c r="BH32" i="32"/>
  <c r="BF32" i="32"/>
  <c r="BE32" i="32"/>
  <c r="BB32" i="32"/>
  <c r="BA32" i="32"/>
  <c r="AY32" i="32"/>
  <c r="AX32" i="32"/>
  <c r="AU32" i="32"/>
  <c r="AT32" i="32"/>
  <c r="AR32" i="32"/>
  <c r="AQ32" i="32"/>
  <c r="AN32" i="32"/>
  <c r="AM32" i="32"/>
  <c r="AK32" i="32"/>
  <c r="AJ32" i="32"/>
  <c r="AG32" i="32"/>
  <c r="AF32" i="32"/>
  <c r="AD32" i="32"/>
  <c r="AC32" i="32"/>
  <c r="Z32" i="32"/>
  <c r="Y32" i="32"/>
  <c r="W32" i="32"/>
  <c r="V32" i="32"/>
  <c r="S32" i="32"/>
  <c r="R32" i="32"/>
  <c r="P32" i="32"/>
  <c r="O32" i="32"/>
  <c r="L32" i="32"/>
  <c r="K32" i="32"/>
  <c r="I32" i="32"/>
  <c r="H32" i="32"/>
  <c r="E32" i="32"/>
  <c r="D32" i="32"/>
  <c r="BT31" i="32"/>
  <c r="BS31" i="32"/>
  <c r="BP31" i="32"/>
  <c r="BO31" i="32"/>
  <c r="BM31" i="32"/>
  <c r="BL31" i="32"/>
  <c r="BI31" i="32"/>
  <c r="BH31" i="32"/>
  <c r="BF31" i="32"/>
  <c r="BE31" i="32"/>
  <c r="BB31" i="32"/>
  <c r="BA31" i="32"/>
  <c r="AY31" i="32"/>
  <c r="AX31" i="32"/>
  <c r="AU31" i="32"/>
  <c r="AT31" i="32"/>
  <c r="AR31" i="32"/>
  <c r="AQ31" i="32"/>
  <c r="AN31" i="32"/>
  <c r="AM31" i="32"/>
  <c r="AK31" i="32"/>
  <c r="AJ31" i="32"/>
  <c r="AG31" i="32"/>
  <c r="AF31" i="32"/>
  <c r="AD31" i="32"/>
  <c r="AC31" i="32"/>
  <c r="Z31" i="32"/>
  <c r="Y31" i="32"/>
  <c r="W31" i="32"/>
  <c r="V31" i="32"/>
  <c r="S31" i="32"/>
  <c r="R31" i="32"/>
  <c r="P31" i="32"/>
  <c r="O31" i="32"/>
  <c r="L31" i="32"/>
  <c r="K31" i="32"/>
  <c r="I31" i="32"/>
  <c r="H31" i="32"/>
  <c r="E31" i="32"/>
  <c r="D31" i="32"/>
  <c r="BT30" i="32"/>
  <c r="BS30" i="32"/>
  <c r="BP30" i="32"/>
  <c r="BO30" i="32"/>
  <c r="BM30" i="32"/>
  <c r="BL30" i="32"/>
  <c r="BI30" i="32"/>
  <c r="BH30" i="32"/>
  <c r="BF30" i="32"/>
  <c r="BE30" i="32"/>
  <c r="BB30" i="32"/>
  <c r="BA30" i="32"/>
  <c r="AY30" i="32"/>
  <c r="AX30" i="32"/>
  <c r="AU30" i="32"/>
  <c r="AT30" i="32"/>
  <c r="AR30" i="32"/>
  <c r="AQ30" i="32"/>
  <c r="AN30" i="32"/>
  <c r="AM30" i="32"/>
  <c r="AK30" i="32"/>
  <c r="AJ30" i="32"/>
  <c r="AG30" i="32"/>
  <c r="AF30" i="32"/>
  <c r="AD30" i="32"/>
  <c r="AC30" i="32"/>
  <c r="Z30" i="32"/>
  <c r="Y30" i="32"/>
  <c r="W30" i="32"/>
  <c r="V30" i="32"/>
  <c r="S30" i="32"/>
  <c r="R30" i="32"/>
  <c r="P30" i="32"/>
  <c r="O30" i="32"/>
  <c r="L30" i="32"/>
  <c r="K30" i="32"/>
  <c r="I30" i="32"/>
  <c r="H30" i="32"/>
  <c r="E30" i="32"/>
  <c r="D30" i="32"/>
  <c r="BT29" i="32"/>
  <c r="BS29" i="32"/>
  <c r="BP29" i="32"/>
  <c r="BO29" i="32"/>
  <c r="BM29" i="32"/>
  <c r="BL29" i="32"/>
  <c r="BI29" i="32"/>
  <c r="BH29" i="32"/>
  <c r="BF29" i="32"/>
  <c r="BE29" i="32"/>
  <c r="BB29" i="32"/>
  <c r="BA29" i="32"/>
  <c r="AY29" i="32"/>
  <c r="AX29" i="32"/>
  <c r="AU29" i="32"/>
  <c r="AT29" i="32"/>
  <c r="AR29" i="32"/>
  <c r="AQ29" i="32"/>
  <c r="AN29" i="32"/>
  <c r="AM29" i="32"/>
  <c r="AK29" i="32"/>
  <c r="AJ29" i="32"/>
  <c r="AG29" i="32"/>
  <c r="AF29" i="32"/>
  <c r="AD29" i="32"/>
  <c r="AC29" i="32"/>
  <c r="Z29" i="32"/>
  <c r="Y29" i="32"/>
  <c r="W29" i="32"/>
  <c r="V29" i="32"/>
  <c r="S29" i="32"/>
  <c r="R29" i="32"/>
  <c r="P29" i="32"/>
  <c r="O29" i="32"/>
  <c r="L29" i="32"/>
  <c r="K29" i="32"/>
  <c r="I29" i="32"/>
  <c r="H29" i="32"/>
  <c r="E29" i="32"/>
  <c r="D29" i="32"/>
  <c r="BT28" i="32"/>
  <c r="BS28" i="32"/>
  <c r="BP28" i="32"/>
  <c r="BO28" i="32"/>
  <c r="BM28" i="32"/>
  <c r="BL28" i="32"/>
  <c r="BI28" i="32"/>
  <c r="BH28" i="32"/>
  <c r="BF28" i="32"/>
  <c r="BE28" i="32"/>
  <c r="BB28" i="32"/>
  <c r="BA28" i="32"/>
  <c r="AY28" i="32"/>
  <c r="AX28" i="32"/>
  <c r="AU28" i="32"/>
  <c r="AT28" i="32"/>
  <c r="AR28" i="32"/>
  <c r="AQ28" i="32"/>
  <c r="AN28" i="32"/>
  <c r="AM28" i="32"/>
  <c r="AK28" i="32"/>
  <c r="AJ28" i="32"/>
  <c r="AG28" i="32"/>
  <c r="AF28" i="32"/>
  <c r="AD28" i="32"/>
  <c r="AC28" i="32"/>
  <c r="Z28" i="32"/>
  <c r="Y28" i="32"/>
  <c r="W28" i="32"/>
  <c r="V28" i="32"/>
  <c r="S28" i="32"/>
  <c r="R28" i="32"/>
  <c r="P28" i="32"/>
  <c r="O28" i="32"/>
  <c r="L28" i="32"/>
  <c r="K28" i="32"/>
  <c r="I28" i="32"/>
  <c r="H28" i="32"/>
  <c r="E28" i="32"/>
  <c r="D28" i="32"/>
  <c r="BT27" i="32"/>
  <c r="BS27" i="32"/>
  <c r="BP27" i="32"/>
  <c r="BO27" i="32"/>
  <c r="BM27" i="32"/>
  <c r="BL27" i="32"/>
  <c r="BI27" i="32"/>
  <c r="BH27" i="32"/>
  <c r="BF27" i="32"/>
  <c r="BE27" i="32"/>
  <c r="BB27" i="32"/>
  <c r="BA27" i="32"/>
  <c r="AY27" i="32"/>
  <c r="AX27" i="32"/>
  <c r="AU27" i="32"/>
  <c r="AT27" i="32"/>
  <c r="AR27" i="32"/>
  <c r="AQ27" i="32"/>
  <c r="AN27" i="32"/>
  <c r="AM27" i="32"/>
  <c r="AK27" i="32"/>
  <c r="AJ27" i="32"/>
  <c r="AG27" i="32"/>
  <c r="AF27" i="32"/>
  <c r="AD27" i="32"/>
  <c r="AC27" i="32"/>
  <c r="Z27" i="32"/>
  <c r="Y27" i="32"/>
  <c r="W27" i="32"/>
  <c r="V27" i="32"/>
  <c r="S27" i="32"/>
  <c r="R27" i="32"/>
  <c r="P27" i="32"/>
  <c r="O27" i="32"/>
  <c r="L27" i="32"/>
  <c r="K27" i="32"/>
  <c r="I27" i="32"/>
  <c r="H27" i="32"/>
  <c r="E27" i="32"/>
  <c r="D27" i="32"/>
  <c r="BT26" i="32"/>
  <c r="BS26" i="32"/>
  <c r="BP26" i="32"/>
  <c r="BO26" i="32"/>
  <c r="BM26" i="32"/>
  <c r="BL26" i="32"/>
  <c r="BI26" i="32"/>
  <c r="BH26" i="32"/>
  <c r="BF26" i="32"/>
  <c r="BE26" i="32"/>
  <c r="BB26" i="32"/>
  <c r="BA26" i="32"/>
  <c r="AY26" i="32"/>
  <c r="AX26" i="32"/>
  <c r="AU26" i="32"/>
  <c r="AT26" i="32"/>
  <c r="AR26" i="32"/>
  <c r="AQ26" i="32"/>
  <c r="AN26" i="32"/>
  <c r="AM26" i="32"/>
  <c r="AK26" i="32"/>
  <c r="AJ26" i="32"/>
  <c r="AG26" i="32"/>
  <c r="AF26" i="32"/>
  <c r="AD26" i="32"/>
  <c r="AC26" i="32"/>
  <c r="Z26" i="32"/>
  <c r="Y26" i="32"/>
  <c r="W26" i="32"/>
  <c r="V26" i="32"/>
  <c r="S26" i="32"/>
  <c r="R26" i="32"/>
  <c r="P26" i="32"/>
  <c r="O26" i="32"/>
  <c r="L26" i="32"/>
  <c r="K26" i="32"/>
  <c r="I26" i="32"/>
  <c r="H26" i="32"/>
  <c r="E26" i="32"/>
  <c r="D26" i="32"/>
  <c r="BT25" i="32"/>
  <c r="BS25" i="32"/>
  <c r="BP25" i="32"/>
  <c r="BO25" i="32"/>
  <c r="BM25" i="32"/>
  <c r="BL25" i="32"/>
  <c r="BI25" i="32"/>
  <c r="BH25" i="32"/>
  <c r="BF25" i="32"/>
  <c r="BE25" i="32"/>
  <c r="BB25" i="32"/>
  <c r="BA25" i="32"/>
  <c r="AY25" i="32"/>
  <c r="AX25" i="32"/>
  <c r="AU25" i="32"/>
  <c r="AT25" i="32"/>
  <c r="AR25" i="32"/>
  <c r="AQ25" i="32"/>
  <c r="AN25" i="32"/>
  <c r="AM25" i="32"/>
  <c r="AK25" i="32"/>
  <c r="AJ25" i="32"/>
  <c r="AG25" i="32"/>
  <c r="AF25" i="32"/>
  <c r="AD25" i="32"/>
  <c r="AC25" i="32"/>
  <c r="Z25" i="32"/>
  <c r="Y25" i="32"/>
  <c r="W25" i="32"/>
  <c r="V25" i="32"/>
  <c r="S25" i="32"/>
  <c r="R25" i="32"/>
  <c r="P25" i="32"/>
  <c r="O25" i="32"/>
  <c r="L25" i="32"/>
  <c r="K25" i="32"/>
  <c r="I25" i="32"/>
  <c r="H25" i="32"/>
  <c r="E25" i="32"/>
  <c r="D25" i="32"/>
  <c r="BT24" i="32"/>
  <c r="BS24" i="32"/>
  <c r="BP24" i="32"/>
  <c r="BO24" i="32"/>
  <c r="BM24" i="32"/>
  <c r="BL24" i="32"/>
  <c r="BI24" i="32"/>
  <c r="BH24" i="32"/>
  <c r="BF24" i="32"/>
  <c r="BE24" i="32"/>
  <c r="BB24" i="32"/>
  <c r="BA24" i="32"/>
  <c r="AY24" i="32"/>
  <c r="AX24" i="32"/>
  <c r="AU24" i="32"/>
  <c r="AT24" i="32"/>
  <c r="AR24" i="32"/>
  <c r="AQ24" i="32"/>
  <c r="AN24" i="32"/>
  <c r="AM24" i="32"/>
  <c r="AK24" i="32"/>
  <c r="AJ24" i="32"/>
  <c r="AG24" i="32"/>
  <c r="AF24" i="32"/>
  <c r="AD24" i="32"/>
  <c r="AC24" i="32"/>
  <c r="Z24" i="32"/>
  <c r="Y24" i="32"/>
  <c r="W24" i="32"/>
  <c r="V24" i="32"/>
  <c r="S24" i="32"/>
  <c r="R24" i="32"/>
  <c r="P24" i="32"/>
  <c r="O24" i="32"/>
  <c r="L24" i="32"/>
  <c r="K24" i="32"/>
  <c r="I24" i="32"/>
  <c r="H24" i="32"/>
  <c r="E24" i="32"/>
  <c r="D24" i="32"/>
  <c r="BT23" i="32"/>
  <c r="BS23" i="32"/>
  <c r="BP23" i="32"/>
  <c r="BO23" i="32"/>
  <c r="BM23" i="32"/>
  <c r="BL23" i="32"/>
  <c r="BI23" i="32"/>
  <c r="BH23" i="32"/>
  <c r="BF23" i="32"/>
  <c r="BE23" i="32"/>
  <c r="BB23" i="32"/>
  <c r="BA23" i="32"/>
  <c r="AY23" i="32"/>
  <c r="AX23" i="32"/>
  <c r="AU23" i="32"/>
  <c r="AT23" i="32"/>
  <c r="AR23" i="32"/>
  <c r="AQ23" i="32"/>
  <c r="AN23" i="32"/>
  <c r="AM23" i="32"/>
  <c r="AK23" i="32"/>
  <c r="AJ23" i="32"/>
  <c r="AG23" i="32"/>
  <c r="AF23" i="32"/>
  <c r="AD23" i="32"/>
  <c r="AC23" i="32"/>
  <c r="Z23" i="32"/>
  <c r="Y23" i="32"/>
  <c r="W23" i="32"/>
  <c r="V23" i="32"/>
  <c r="S23" i="32"/>
  <c r="R23" i="32"/>
  <c r="P23" i="32"/>
  <c r="O23" i="32"/>
  <c r="L23" i="32"/>
  <c r="K23" i="32"/>
  <c r="I23" i="32"/>
  <c r="H23" i="32"/>
  <c r="E23" i="32"/>
  <c r="D23" i="32"/>
  <c r="BT22" i="32"/>
  <c r="BS22" i="32"/>
  <c r="BP22" i="32"/>
  <c r="BO22" i="32"/>
  <c r="BM22" i="32"/>
  <c r="BL22" i="32"/>
  <c r="BI22" i="32"/>
  <c r="BH22" i="32"/>
  <c r="BF22" i="32"/>
  <c r="BE22" i="32"/>
  <c r="BB22" i="32"/>
  <c r="BA22" i="32"/>
  <c r="AY22" i="32"/>
  <c r="AX22" i="32"/>
  <c r="AU22" i="32"/>
  <c r="AT22" i="32"/>
  <c r="AR22" i="32"/>
  <c r="AQ22" i="32"/>
  <c r="AN22" i="32"/>
  <c r="AM22" i="32"/>
  <c r="AK22" i="32"/>
  <c r="AJ22" i="32"/>
  <c r="AG22" i="32"/>
  <c r="AF22" i="32"/>
  <c r="AD22" i="32"/>
  <c r="AC22" i="32"/>
  <c r="Z22" i="32"/>
  <c r="Y22" i="32"/>
  <c r="W22" i="32"/>
  <c r="V22" i="32"/>
  <c r="S22" i="32"/>
  <c r="R22" i="32"/>
  <c r="P22" i="32"/>
  <c r="O22" i="32"/>
  <c r="L22" i="32"/>
  <c r="K22" i="32"/>
  <c r="I22" i="32"/>
  <c r="H22" i="32"/>
  <c r="E22" i="32"/>
  <c r="D22" i="32"/>
  <c r="BT21" i="32"/>
  <c r="BS21" i="32"/>
  <c r="BP21" i="32"/>
  <c r="BO21" i="32"/>
  <c r="BM21" i="32"/>
  <c r="BL21" i="32"/>
  <c r="BI21" i="32"/>
  <c r="BH21" i="32"/>
  <c r="BF21" i="32"/>
  <c r="BE21" i="32"/>
  <c r="BB21" i="32"/>
  <c r="BA21" i="32"/>
  <c r="AY21" i="32"/>
  <c r="AX21" i="32"/>
  <c r="AU21" i="32"/>
  <c r="AT21" i="32"/>
  <c r="AR21" i="32"/>
  <c r="AQ21" i="32"/>
  <c r="AN21" i="32"/>
  <c r="AM21" i="32"/>
  <c r="AK21" i="32"/>
  <c r="AJ21" i="32"/>
  <c r="AG21" i="32"/>
  <c r="AF21" i="32"/>
  <c r="AD21" i="32"/>
  <c r="AC21" i="32"/>
  <c r="Z21" i="32"/>
  <c r="Y21" i="32"/>
  <c r="W21" i="32"/>
  <c r="V21" i="32"/>
  <c r="S21" i="32"/>
  <c r="R21" i="32"/>
  <c r="P21" i="32"/>
  <c r="O21" i="32"/>
  <c r="L21" i="32"/>
  <c r="K21" i="32"/>
  <c r="I21" i="32"/>
  <c r="H21" i="32"/>
  <c r="E21" i="32"/>
  <c r="D21" i="32"/>
  <c r="BT20" i="32"/>
  <c r="BS20" i="32"/>
  <c r="BP20" i="32"/>
  <c r="BO20" i="32"/>
  <c r="BM20" i="32"/>
  <c r="BL20" i="32"/>
  <c r="BI20" i="32"/>
  <c r="BH20" i="32"/>
  <c r="BF20" i="32"/>
  <c r="BE20" i="32"/>
  <c r="BB20" i="32"/>
  <c r="BA20" i="32"/>
  <c r="AY20" i="32"/>
  <c r="AX20" i="32"/>
  <c r="AU20" i="32"/>
  <c r="AT20" i="32"/>
  <c r="AR20" i="32"/>
  <c r="AQ20" i="32"/>
  <c r="AN20" i="32"/>
  <c r="AM20" i="32"/>
  <c r="AK20" i="32"/>
  <c r="AJ20" i="32"/>
  <c r="AG20" i="32"/>
  <c r="AF20" i="32"/>
  <c r="AD20" i="32"/>
  <c r="AC20" i="32"/>
  <c r="Z20" i="32"/>
  <c r="Y20" i="32"/>
  <c r="W20" i="32"/>
  <c r="V20" i="32"/>
  <c r="S20" i="32"/>
  <c r="R20" i="32"/>
  <c r="P20" i="32"/>
  <c r="O20" i="32"/>
  <c r="L20" i="32"/>
  <c r="K20" i="32"/>
  <c r="I20" i="32"/>
  <c r="H20" i="32"/>
  <c r="E20" i="32"/>
  <c r="D20" i="32"/>
  <c r="BT19" i="32"/>
  <c r="BS19" i="32"/>
  <c r="BP19" i="32"/>
  <c r="BO19" i="32"/>
  <c r="BM19" i="32"/>
  <c r="BL19" i="32"/>
  <c r="BI19" i="32"/>
  <c r="BH19" i="32"/>
  <c r="BF19" i="32"/>
  <c r="BE19" i="32"/>
  <c r="BB19" i="32"/>
  <c r="BA19" i="32"/>
  <c r="AY19" i="32"/>
  <c r="AX19" i="32"/>
  <c r="AU19" i="32"/>
  <c r="AT19" i="32"/>
  <c r="AR19" i="32"/>
  <c r="AQ19" i="32"/>
  <c r="AN19" i="32"/>
  <c r="AM19" i="32"/>
  <c r="AK19" i="32"/>
  <c r="AJ19" i="32"/>
  <c r="AG19" i="32"/>
  <c r="AF19" i="32"/>
  <c r="AD19" i="32"/>
  <c r="AC19" i="32"/>
  <c r="Z19" i="32"/>
  <c r="Y19" i="32"/>
  <c r="W19" i="32"/>
  <c r="V19" i="32"/>
  <c r="S19" i="32"/>
  <c r="R19" i="32"/>
  <c r="P19" i="32"/>
  <c r="O19" i="32"/>
  <c r="L19" i="32"/>
  <c r="K19" i="32"/>
  <c r="I19" i="32"/>
  <c r="H19" i="32"/>
  <c r="E19" i="32"/>
  <c r="D19" i="32"/>
  <c r="BT18" i="32"/>
  <c r="BS18" i="32"/>
  <c r="BP18" i="32"/>
  <c r="BO18" i="32"/>
  <c r="BM18" i="32"/>
  <c r="BL18" i="32"/>
  <c r="BI18" i="32"/>
  <c r="BH18" i="32"/>
  <c r="BF18" i="32"/>
  <c r="BE18" i="32"/>
  <c r="BB18" i="32"/>
  <c r="BA18" i="32"/>
  <c r="AY18" i="32"/>
  <c r="AX18" i="32"/>
  <c r="AU18" i="32"/>
  <c r="AT18" i="32"/>
  <c r="AR18" i="32"/>
  <c r="AQ18" i="32"/>
  <c r="AN18" i="32"/>
  <c r="AM18" i="32"/>
  <c r="AK18" i="32"/>
  <c r="AJ18" i="32"/>
  <c r="AG18" i="32"/>
  <c r="AF18" i="32"/>
  <c r="AD18" i="32"/>
  <c r="AC18" i="32"/>
  <c r="Z18" i="32"/>
  <c r="Y18" i="32"/>
  <c r="W18" i="32"/>
  <c r="V18" i="32"/>
  <c r="S18" i="32"/>
  <c r="R18" i="32"/>
  <c r="P18" i="32"/>
  <c r="O18" i="32"/>
  <c r="L18" i="32"/>
  <c r="K18" i="32"/>
  <c r="I18" i="32"/>
  <c r="H18" i="32"/>
  <c r="E18" i="32"/>
  <c r="D18" i="32"/>
  <c r="BT17" i="32"/>
  <c r="BS17" i="32"/>
  <c r="BP17" i="32"/>
  <c r="BO17" i="32"/>
  <c r="BM17" i="32"/>
  <c r="BL17" i="32"/>
  <c r="BI17" i="32"/>
  <c r="BH17" i="32"/>
  <c r="BF17" i="32"/>
  <c r="BE17" i="32"/>
  <c r="BB17" i="32"/>
  <c r="BA17" i="32"/>
  <c r="AY17" i="32"/>
  <c r="AX17" i="32"/>
  <c r="AU17" i="32"/>
  <c r="AT17" i="32"/>
  <c r="AR17" i="32"/>
  <c r="AQ17" i="32"/>
  <c r="AN17" i="32"/>
  <c r="AM17" i="32"/>
  <c r="AK17" i="32"/>
  <c r="AJ17" i="32"/>
  <c r="AG17" i="32"/>
  <c r="AF17" i="32"/>
  <c r="AD17" i="32"/>
  <c r="AC17" i="32"/>
  <c r="Z17" i="32"/>
  <c r="Y17" i="32"/>
  <c r="W17" i="32"/>
  <c r="V17" i="32"/>
  <c r="S17" i="32"/>
  <c r="R17" i="32"/>
  <c r="P17" i="32"/>
  <c r="O17" i="32"/>
  <c r="L17" i="32"/>
  <c r="K17" i="32"/>
  <c r="I17" i="32"/>
  <c r="H17" i="32"/>
  <c r="E17" i="32"/>
  <c r="D17" i="32"/>
  <c r="BT16" i="32"/>
  <c r="BS16" i="32"/>
  <c r="BP16" i="32"/>
  <c r="BO16" i="32"/>
  <c r="BM16" i="32"/>
  <c r="BL16" i="32"/>
  <c r="BI16" i="32"/>
  <c r="BH16" i="32"/>
  <c r="BF16" i="32"/>
  <c r="BE16" i="32"/>
  <c r="BB16" i="32"/>
  <c r="BA16" i="32"/>
  <c r="AY16" i="32"/>
  <c r="AX16" i="32"/>
  <c r="AU16" i="32"/>
  <c r="AT16" i="32"/>
  <c r="AR16" i="32"/>
  <c r="AQ16" i="32"/>
  <c r="AN16" i="32"/>
  <c r="AM16" i="32"/>
  <c r="AK16" i="32"/>
  <c r="AJ16" i="32"/>
  <c r="AG16" i="32"/>
  <c r="AF16" i="32"/>
  <c r="AD16" i="32"/>
  <c r="AC16" i="32"/>
  <c r="Z16" i="32"/>
  <c r="Y16" i="32"/>
  <c r="W16" i="32"/>
  <c r="V16" i="32"/>
  <c r="S16" i="32"/>
  <c r="R16" i="32"/>
  <c r="P16" i="32"/>
  <c r="O16" i="32"/>
  <c r="L16" i="32"/>
  <c r="K16" i="32"/>
  <c r="I16" i="32"/>
  <c r="H16" i="32"/>
  <c r="E16" i="32"/>
  <c r="D16" i="32"/>
  <c r="BT15" i="32"/>
  <c r="BS15" i="32"/>
  <c r="BP15" i="32"/>
  <c r="BO15" i="32"/>
  <c r="BM15" i="32"/>
  <c r="BL15" i="32"/>
  <c r="BI15" i="32"/>
  <c r="BH15" i="32"/>
  <c r="BF15" i="32"/>
  <c r="BE15" i="32"/>
  <c r="BB15" i="32"/>
  <c r="BA15" i="32"/>
  <c r="AY15" i="32"/>
  <c r="AX15" i="32"/>
  <c r="AU15" i="32"/>
  <c r="AT15" i="32"/>
  <c r="AR15" i="32"/>
  <c r="AQ15" i="32"/>
  <c r="AN15" i="32"/>
  <c r="AM15" i="32"/>
  <c r="AK15" i="32"/>
  <c r="AJ15" i="32"/>
  <c r="AG15" i="32"/>
  <c r="AF15" i="32"/>
  <c r="AD15" i="32"/>
  <c r="AC15" i="32"/>
  <c r="Z15" i="32"/>
  <c r="Y15" i="32"/>
  <c r="W15" i="32"/>
  <c r="V15" i="32"/>
  <c r="S15" i="32"/>
  <c r="R15" i="32"/>
  <c r="P15" i="32"/>
  <c r="O15" i="32"/>
  <c r="L15" i="32"/>
  <c r="K15" i="32"/>
  <c r="I15" i="32"/>
  <c r="H15" i="32"/>
  <c r="E15" i="32"/>
  <c r="D15" i="32"/>
  <c r="BT14" i="32"/>
  <c r="BS14" i="32"/>
  <c r="BP14" i="32"/>
  <c r="BO14" i="32"/>
  <c r="BM14" i="32"/>
  <c r="BL14" i="32"/>
  <c r="BI14" i="32"/>
  <c r="BH14" i="32"/>
  <c r="BF14" i="32"/>
  <c r="BE14" i="32"/>
  <c r="BB14" i="32"/>
  <c r="BA14" i="32"/>
  <c r="AY14" i="32"/>
  <c r="AX14" i="32"/>
  <c r="AU14" i="32"/>
  <c r="AT14" i="32"/>
  <c r="AR14" i="32"/>
  <c r="AQ14" i="32"/>
  <c r="AN14" i="32"/>
  <c r="AM14" i="32"/>
  <c r="AK14" i="32"/>
  <c r="AJ14" i="32"/>
  <c r="AG14" i="32"/>
  <c r="AF14" i="32"/>
  <c r="AD14" i="32"/>
  <c r="AC14" i="32"/>
  <c r="Z14" i="32"/>
  <c r="Y14" i="32"/>
  <c r="W14" i="32"/>
  <c r="V14" i="32"/>
  <c r="S14" i="32"/>
  <c r="R14" i="32"/>
  <c r="P14" i="32"/>
  <c r="O14" i="32"/>
  <c r="L14" i="32"/>
  <c r="K14" i="32"/>
  <c r="I14" i="32"/>
  <c r="H14" i="32"/>
  <c r="E14" i="32"/>
  <c r="D14" i="32"/>
  <c r="BT13" i="32"/>
  <c r="BS13" i="32"/>
  <c r="BP13" i="32"/>
  <c r="BO13" i="32"/>
  <c r="BM13" i="32"/>
  <c r="BL13" i="32"/>
  <c r="BI13" i="32"/>
  <c r="BH13" i="32"/>
  <c r="BF13" i="32"/>
  <c r="BE13" i="32"/>
  <c r="BB13" i="32"/>
  <c r="BA13" i="32"/>
  <c r="AY13" i="32"/>
  <c r="AX13" i="32"/>
  <c r="AU13" i="32"/>
  <c r="AT13" i="32"/>
  <c r="AR13" i="32"/>
  <c r="AQ13" i="32"/>
  <c r="AN13" i="32"/>
  <c r="AM13" i="32"/>
  <c r="AK13" i="32"/>
  <c r="AJ13" i="32"/>
  <c r="AG13" i="32"/>
  <c r="AF13" i="32"/>
  <c r="AD13" i="32"/>
  <c r="AC13" i="32"/>
  <c r="Z13" i="32"/>
  <c r="Y13" i="32"/>
  <c r="W13" i="32"/>
  <c r="V13" i="32"/>
  <c r="S13" i="32"/>
  <c r="R13" i="32"/>
  <c r="P13" i="32"/>
  <c r="O13" i="32"/>
  <c r="L13" i="32"/>
  <c r="K13" i="32"/>
  <c r="I13" i="32"/>
  <c r="H13" i="32"/>
  <c r="E13" i="32"/>
  <c r="D13" i="32"/>
  <c r="BT12" i="32"/>
  <c r="BS12" i="32"/>
  <c r="BP12" i="32"/>
  <c r="BO12" i="32"/>
  <c r="BM12" i="32"/>
  <c r="BL12" i="32"/>
  <c r="BI12" i="32"/>
  <c r="BH12" i="32"/>
  <c r="BF12" i="32"/>
  <c r="BE12" i="32"/>
  <c r="BB12" i="32"/>
  <c r="BA12" i="32"/>
  <c r="AY12" i="32"/>
  <c r="AX12" i="32"/>
  <c r="AU12" i="32"/>
  <c r="AT12" i="32"/>
  <c r="AR12" i="32"/>
  <c r="AQ12" i="32"/>
  <c r="AN12" i="32"/>
  <c r="AM12" i="32"/>
  <c r="AK12" i="32"/>
  <c r="AJ12" i="32"/>
  <c r="AG12" i="32"/>
  <c r="AF12" i="32"/>
  <c r="AD12" i="32"/>
  <c r="AC12" i="32"/>
  <c r="Z12" i="32"/>
  <c r="Y12" i="32"/>
  <c r="W12" i="32"/>
  <c r="V12" i="32"/>
  <c r="S12" i="32"/>
  <c r="R12" i="32"/>
  <c r="P12" i="32"/>
  <c r="O12" i="32"/>
  <c r="L12" i="32"/>
  <c r="K12" i="32"/>
  <c r="I12" i="32"/>
  <c r="H12" i="32"/>
  <c r="E12" i="32"/>
  <c r="D12" i="32"/>
  <c r="BT11" i="32"/>
  <c r="BS11" i="32"/>
  <c r="BP11" i="32"/>
  <c r="BO11" i="32"/>
  <c r="BM11" i="32"/>
  <c r="BL11" i="32"/>
  <c r="BI11" i="32"/>
  <c r="BH11" i="32"/>
  <c r="BF11" i="32"/>
  <c r="BE11" i="32"/>
  <c r="BB11" i="32"/>
  <c r="BA11" i="32"/>
  <c r="AY11" i="32"/>
  <c r="AX11" i="32"/>
  <c r="AU11" i="32"/>
  <c r="AT11" i="32"/>
  <c r="AR11" i="32"/>
  <c r="AQ11" i="32"/>
  <c r="AN11" i="32"/>
  <c r="AM11" i="32"/>
  <c r="AK11" i="32"/>
  <c r="AJ11" i="32"/>
  <c r="AG11" i="32"/>
  <c r="AF11" i="32"/>
  <c r="AD11" i="32"/>
  <c r="AC11" i="32"/>
  <c r="Z11" i="32"/>
  <c r="Y11" i="32"/>
  <c r="W11" i="32"/>
  <c r="V11" i="32"/>
  <c r="S11" i="32"/>
  <c r="R11" i="32"/>
  <c r="P11" i="32"/>
  <c r="O11" i="32"/>
  <c r="L11" i="32"/>
  <c r="K11" i="32"/>
  <c r="I11" i="32"/>
  <c r="H11" i="32"/>
  <c r="E11" i="32"/>
  <c r="D11" i="32"/>
  <c r="BT10" i="32"/>
  <c r="BS10" i="32"/>
  <c r="BP10" i="32"/>
  <c r="BO10" i="32"/>
  <c r="BM10" i="32"/>
  <c r="BL10" i="32"/>
  <c r="BI10" i="32"/>
  <c r="BH10" i="32"/>
  <c r="BF10" i="32"/>
  <c r="BE10" i="32"/>
  <c r="BB10" i="32"/>
  <c r="BA10" i="32"/>
  <c r="AY10" i="32"/>
  <c r="AX10" i="32"/>
  <c r="AU10" i="32"/>
  <c r="AT10" i="32"/>
  <c r="AR10" i="32"/>
  <c r="AQ10" i="32"/>
  <c r="AN10" i="32"/>
  <c r="AM10" i="32"/>
  <c r="AK10" i="32"/>
  <c r="AJ10" i="32"/>
  <c r="AG10" i="32"/>
  <c r="AF10" i="32"/>
  <c r="AD10" i="32"/>
  <c r="AC10" i="32"/>
  <c r="Z10" i="32"/>
  <c r="Y10" i="32"/>
  <c r="W10" i="32"/>
  <c r="V10" i="32"/>
  <c r="S10" i="32"/>
  <c r="R10" i="32"/>
  <c r="P10" i="32"/>
  <c r="O10" i="32"/>
  <c r="L10" i="32"/>
  <c r="K10" i="32"/>
  <c r="I10" i="32"/>
  <c r="H10" i="32"/>
  <c r="E10" i="32"/>
  <c r="D10" i="32"/>
  <c r="BT9" i="32"/>
  <c r="BS9" i="32"/>
  <c r="BP9" i="32"/>
  <c r="BO9" i="32"/>
  <c r="BM9" i="32"/>
  <c r="BL9" i="32"/>
  <c r="BI9" i="32"/>
  <c r="BH9" i="32"/>
  <c r="BF9" i="32"/>
  <c r="BE9" i="32"/>
  <c r="BB9" i="32"/>
  <c r="BA9" i="32"/>
  <c r="AY9" i="32"/>
  <c r="AX9" i="32"/>
  <c r="AU9" i="32"/>
  <c r="AT9" i="32"/>
  <c r="AR9" i="32"/>
  <c r="AQ9" i="32"/>
  <c r="AN9" i="32"/>
  <c r="AM9" i="32"/>
  <c r="AK9" i="32"/>
  <c r="AJ9" i="32"/>
  <c r="AG9" i="32"/>
  <c r="AF9" i="32"/>
  <c r="AD9" i="32"/>
  <c r="AC9" i="32"/>
  <c r="Z9" i="32"/>
  <c r="Y9" i="32"/>
  <c r="W9" i="32"/>
  <c r="V9" i="32"/>
  <c r="S9" i="32"/>
  <c r="R9" i="32"/>
  <c r="P9" i="32"/>
  <c r="O9" i="32"/>
  <c r="L9" i="32"/>
  <c r="K9" i="32"/>
  <c r="I9" i="32"/>
  <c r="H9" i="32"/>
  <c r="E9" i="32"/>
  <c r="D9" i="32"/>
  <c r="BT8" i="32"/>
  <c r="BS8" i="32"/>
  <c r="BP8" i="32"/>
  <c r="BO8" i="32"/>
  <c r="BM8" i="32"/>
  <c r="BL8" i="32"/>
  <c r="BI8" i="32"/>
  <c r="BH8" i="32"/>
  <c r="BF8" i="32"/>
  <c r="BE8" i="32"/>
  <c r="BB8" i="32"/>
  <c r="BA8" i="32"/>
  <c r="AY8" i="32"/>
  <c r="AX8" i="32"/>
  <c r="AU8" i="32"/>
  <c r="AT8" i="32"/>
  <c r="AR8" i="32"/>
  <c r="AQ8" i="32"/>
  <c r="AN8" i="32"/>
  <c r="AM8" i="32"/>
  <c r="AK8" i="32"/>
  <c r="AJ8" i="32"/>
  <c r="AG8" i="32"/>
  <c r="AF8" i="32"/>
  <c r="AD8" i="32"/>
  <c r="AC8" i="32"/>
  <c r="Z8" i="32"/>
  <c r="Y8" i="32"/>
  <c r="W8" i="32"/>
  <c r="V8" i="32"/>
  <c r="S8" i="32"/>
  <c r="R8" i="32"/>
  <c r="P8" i="32"/>
  <c r="O8" i="32"/>
  <c r="L8" i="32"/>
  <c r="K8" i="32"/>
  <c r="I8" i="32"/>
  <c r="H8" i="32"/>
  <c r="E8" i="32"/>
  <c r="D8" i="32"/>
  <c r="BT7" i="32"/>
  <c r="BS7" i="32"/>
  <c r="BP7" i="32"/>
  <c r="BO7" i="32"/>
  <c r="BM7" i="32"/>
  <c r="BL7" i="32"/>
  <c r="BI7" i="32"/>
  <c r="BH7" i="32"/>
  <c r="BF7" i="32"/>
  <c r="BE7" i="32"/>
  <c r="BB7" i="32"/>
  <c r="BA7" i="32"/>
  <c r="AY7" i="32"/>
  <c r="AX7" i="32"/>
  <c r="AU7" i="32"/>
  <c r="AT7" i="32"/>
  <c r="AR7" i="32"/>
  <c r="AQ7" i="32"/>
  <c r="AN7" i="32"/>
  <c r="AM7" i="32"/>
  <c r="AK7" i="32"/>
  <c r="AJ7" i="32"/>
  <c r="AG7" i="32"/>
  <c r="AF7" i="32"/>
  <c r="AD7" i="32"/>
  <c r="AC7" i="32"/>
  <c r="Z7" i="32"/>
  <c r="Y7" i="32"/>
  <c r="W7" i="32"/>
  <c r="V7" i="32"/>
  <c r="S7" i="32"/>
  <c r="R7" i="32"/>
  <c r="P7" i="32"/>
  <c r="O7" i="32"/>
  <c r="L7" i="32"/>
  <c r="K7" i="32"/>
  <c r="I7" i="32"/>
  <c r="H7" i="32"/>
  <c r="E7" i="32"/>
  <c r="D7" i="32"/>
  <c r="BT6" i="32"/>
  <c r="BS6" i="32"/>
  <c r="BP6" i="32"/>
  <c r="BO6" i="32"/>
  <c r="BM6" i="32"/>
  <c r="BL6" i="32"/>
  <c r="BI6" i="32"/>
  <c r="BH6" i="32"/>
  <c r="BF6" i="32"/>
  <c r="BE6" i="32"/>
  <c r="BB6" i="32"/>
  <c r="BA6" i="32"/>
  <c r="AY6" i="32"/>
  <c r="AX6" i="32"/>
  <c r="AU6" i="32"/>
  <c r="AT6" i="32"/>
  <c r="AR6" i="32"/>
  <c r="AQ6" i="32"/>
  <c r="AN6" i="32"/>
  <c r="AM6" i="32"/>
  <c r="AK6" i="32"/>
  <c r="AJ6" i="32"/>
  <c r="AG6" i="32"/>
  <c r="AF6" i="32"/>
  <c r="AD6" i="32"/>
  <c r="AC6" i="32"/>
  <c r="Z6" i="32"/>
  <c r="Y6" i="32"/>
  <c r="W6" i="32"/>
  <c r="V6" i="32"/>
  <c r="S6" i="32"/>
  <c r="R6" i="32"/>
  <c r="P6" i="32"/>
  <c r="O6" i="32"/>
  <c r="L6" i="32"/>
  <c r="K6" i="32"/>
  <c r="I6" i="32"/>
  <c r="H6" i="32"/>
  <c r="E6" i="32"/>
  <c r="D6" i="32"/>
  <c r="BT5" i="32"/>
  <c r="BS5" i="32"/>
  <c r="BP5" i="32"/>
  <c r="BO5" i="32"/>
  <c r="BM5" i="32"/>
  <c r="BL5" i="32"/>
  <c r="BI5" i="32"/>
  <c r="BH5" i="32"/>
  <c r="BF5" i="32"/>
  <c r="BE5" i="32"/>
  <c r="BB5" i="32"/>
  <c r="BA5" i="32"/>
  <c r="AY5" i="32"/>
  <c r="AX5" i="32"/>
  <c r="AU5" i="32"/>
  <c r="AT5" i="32"/>
  <c r="AR5" i="32"/>
  <c r="AQ5" i="32"/>
  <c r="AN5" i="32"/>
  <c r="AM5" i="32"/>
  <c r="AK5" i="32"/>
  <c r="AJ5" i="32"/>
  <c r="AG5" i="32"/>
  <c r="AF5" i="32"/>
  <c r="AD5" i="32"/>
  <c r="AC5" i="32"/>
  <c r="Z5" i="32"/>
  <c r="Y5" i="32"/>
  <c r="W5" i="32"/>
  <c r="V5" i="32"/>
  <c r="S5" i="32"/>
  <c r="R5" i="32"/>
  <c r="P5" i="32"/>
  <c r="O5" i="32"/>
  <c r="L5" i="32"/>
  <c r="K5" i="32"/>
  <c r="I5" i="32"/>
  <c r="H5" i="32"/>
  <c r="E5" i="32"/>
  <c r="D5" i="32"/>
  <c r="BT4" i="32"/>
  <c r="BR64" i="32" s="1"/>
  <c r="BS4" i="32"/>
  <c r="BR63" i="32" s="1"/>
  <c r="BP4" i="32"/>
  <c r="BO4" i="32"/>
  <c r="BQ63" i="32" s="1"/>
  <c r="BM4" i="32"/>
  <c r="BK64" i="32" s="1"/>
  <c r="BL4" i="32"/>
  <c r="BK63" i="32" s="1"/>
  <c r="BK65" i="32" s="1"/>
  <c r="BI4" i="32"/>
  <c r="BJ64" i="32" s="1"/>
  <c r="BH4" i="32"/>
  <c r="BJ63" i="32" s="1"/>
  <c r="BJ65" i="32" s="1"/>
  <c r="BF4" i="32"/>
  <c r="BD64" i="32" s="1"/>
  <c r="BE4" i="32"/>
  <c r="BD63" i="32" s="1"/>
  <c r="BB4" i="32"/>
  <c r="BC64" i="32" s="1"/>
  <c r="BA4" i="32"/>
  <c r="BC63" i="32" s="1"/>
  <c r="AY4" i="32"/>
  <c r="AW64" i="32" s="1"/>
  <c r="AX4" i="32"/>
  <c r="AW63" i="32" s="1"/>
  <c r="AW65" i="32" s="1"/>
  <c r="AV67" i="32" s="1"/>
  <c r="AU4" i="32"/>
  <c r="AT4" i="32"/>
  <c r="AR4" i="32"/>
  <c r="AP64" i="32" s="1"/>
  <c r="AQ4" i="32"/>
  <c r="AP63" i="32" s="1"/>
  <c r="AN4" i="32"/>
  <c r="AM4" i="32"/>
  <c r="AK4" i="32"/>
  <c r="AI64" i="32" s="1"/>
  <c r="AJ4" i="32"/>
  <c r="AI63" i="32" s="1"/>
  <c r="AI65" i="32" s="1"/>
  <c r="AH67" i="32" s="1"/>
  <c r="AG4" i="32"/>
  <c r="AF4" i="32"/>
  <c r="AD4" i="32"/>
  <c r="AB64" i="32" s="1"/>
  <c r="AC4" i="32"/>
  <c r="AB63" i="32" s="1"/>
  <c r="Z4" i="32"/>
  <c r="Y4" i="32"/>
  <c r="W4" i="32"/>
  <c r="U64" i="32" s="1"/>
  <c r="V4" i="32"/>
  <c r="U63" i="32" s="1"/>
  <c r="U65" i="32" s="1"/>
  <c r="S4" i="32"/>
  <c r="T64" i="32" s="1"/>
  <c r="R4" i="32"/>
  <c r="T63" i="32" s="1"/>
  <c r="T65" i="32" s="1"/>
  <c r="P4" i="32"/>
  <c r="N64" i="32" s="1"/>
  <c r="O4" i="32"/>
  <c r="N63" i="32" s="1"/>
  <c r="L4" i="32"/>
  <c r="M64" i="32" s="1"/>
  <c r="K4" i="32"/>
  <c r="M63" i="32" s="1"/>
  <c r="I4" i="32"/>
  <c r="G64" i="32" s="1"/>
  <c r="H4" i="32"/>
  <c r="G63" i="32" s="1"/>
  <c r="E4" i="32"/>
  <c r="D4" i="32"/>
  <c r="Y30" i="13"/>
  <c r="X30" i="13"/>
  <c r="W30" i="13"/>
  <c r="V30" i="13"/>
  <c r="O30" i="13"/>
  <c r="N30" i="13"/>
  <c r="M30" i="13"/>
  <c r="L30" i="13"/>
  <c r="Y29" i="13"/>
  <c r="X29" i="13"/>
  <c r="W29" i="13"/>
  <c r="V29" i="13"/>
  <c r="T29" i="13"/>
  <c r="S29" i="13"/>
  <c r="R29" i="13"/>
  <c r="Q29" i="13"/>
  <c r="O29" i="13"/>
  <c r="N29" i="13"/>
  <c r="M29" i="13"/>
  <c r="L29" i="13"/>
  <c r="Y28" i="13"/>
  <c r="X28" i="13"/>
  <c r="W28" i="13"/>
  <c r="V28" i="13"/>
  <c r="T28" i="13"/>
  <c r="S28" i="13"/>
  <c r="R28" i="13"/>
  <c r="Q28" i="13"/>
  <c r="O28" i="13"/>
  <c r="N28" i="13"/>
  <c r="M28" i="13"/>
  <c r="L28" i="13"/>
  <c r="Y27" i="13"/>
  <c r="X27" i="13"/>
  <c r="W27" i="13"/>
  <c r="V27" i="13"/>
  <c r="T27" i="13"/>
  <c r="S27" i="13"/>
  <c r="R27" i="13"/>
  <c r="Q27" i="13"/>
  <c r="O27" i="13"/>
  <c r="N27" i="13"/>
  <c r="M27" i="13"/>
  <c r="L27" i="13"/>
  <c r="E27" i="13"/>
  <c r="D27" i="13"/>
  <c r="C27" i="13"/>
  <c r="B27" i="13"/>
  <c r="Y26" i="13"/>
  <c r="X26" i="13"/>
  <c r="W26" i="13"/>
  <c r="V26" i="13"/>
  <c r="T26" i="13"/>
  <c r="S26" i="13"/>
  <c r="R26" i="13"/>
  <c r="Q26" i="13"/>
  <c r="O26" i="13"/>
  <c r="N26" i="13"/>
  <c r="M26" i="13"/>
  <c r="L26" i="13"/>
  <c r="J26" i="13"/>
  <c r="I26" i="13"/>
  <c r="H26" i="13"/>
  <c r="G26" i="13"/>
  <c r="E26" i="13"/>
  <c r="D26" i="13"/>
  <c r="C26" i="13"/>
  <c r="B26" i="13"/>
  <c r="Y25" i="13"/>
  <c r="X25" i="13"/>
  <c r="W25" i="13"/>
  <c r="V25" i="13"/>
  <c r="T25" i="13"/>
  <c r="S25" i="13"/>
  <c r="R25" i="13"/>
  <c r="Q25" i="13"/>
  <c r="O25" i="13"/>
  <c r="N25" i="13"/>
  <c r="M25" i="13"/>
  <c r="L25" i="13"/>
  <c r="J25" i="13"/>
  <c r="I25" i="13"/>
  <c r="H25" i="13"/>
  <c r="G25" i="13"/>
  <c r="E25" i="13"/>
  <c r="D25" i="13"/>
  <c r="C25" i="13"/>
  <c r="B25" i="13"/>
  <c r="Y24" i="13"/>
  <c r="X24" i="13"/>
  <c r="W24" i="13"/>
  <c r="V24" i="13"/>
  <c r="T24" i="13"/>
  <c r="S24" i="13"/>
  <c r="R24" i="13"/>
  <c r="Q24" i="13"/>
  <c r="O24" i="13"/>
  <c r="N24" i="13"/>
  <c r="M24" i="13"/>
  <c r="L24" i="13"/>
  <c r="I24" i="13"/>
  <c r="H24" i="13"/>
  <c r="G24" i="13"/>
  <c r="E24" i="13"/>
  <c r="D24" i="13"/>
  <c r="C24" i="13"/>
  <c r="B24" i="13"/>
  <c r="Y23" i="13"/>
  <c r="X23" i="13"/>
  <c r="W23" i="13"/>
  <c r="V23" i="13"/>
  <c r="T23" i="13"/>
  <c r="S23" i="13"/>
  <c r="R23" i="13"/>
  <c r="Q23" i="13"/>
  <c r="O23" i="13"/>
  <c r="N23" i="13"/>
  <c r="M23" i="13"/>
  <c r="L23" i="13"/>
  <c r="J23" i="13"/>
  <c r="I23" i="13"/>
  <c r="H23" i="13"/>
  <c r="G23" i="13"/>
  <c r="E23" i="13"/>
  <c r="D23" i="13"/>
  <c r="C23" i="13"/>
  <c r="B23" i="13"/>
  <c r="Y22" i="13"/>
  <c r="X22" i="13"/>
  <c r="W22" i="13"/>
  <c r="V22" i="13"/>
  <c r="T22" i="13"/>
  <c r="S22" i="13"/>
  <c r="R22" i="13"/>
  <c r="Q22" i="13"/>
  <c r="O22" i="13"/>
  <c r="N22" i="13"/>
  <c r="M22" i="13"/>
  <c r="L22" i="13"/>
  <c r="J22" i="13"/>
  <c r="I22" i="13"/>
  <c r="H22" i="13"/>
  <c r="G22" i="13"/>
  <c r="E22" i="13"/>
  <c r="D22" i="13"/>
  <c r="C22" i="13"/>
  <c r="B22" i="13"/>
  <c r="Y21" i="13"/>
  <c r="X21" i="13"/>
  <c r="W21" i="13"/>
  <c r="V21" i="13"/>
  <c r="T21" i="13"/>
  <c r="S21" i="13"/>
  <c r="R21" i="13"/>
  <c r="Q21" i="13"/>
  <c r="O21" i="13"/>
  <c r="N21" i="13"/>
  <c r="M21" i="13"/>
  <c r="L21" i="13"/>
  <c r="J21" i="13"/>
  <c r="I21" i="13"/>
  <c r="H21" i="13"/>
  <c r="G21" i="13"/>
  <c r="E21" i="13"/>
  <c r="D21" i="13"/>
  <c r="C21" i="13"/>
  <c r="B21" i="13"/>
  <c r="Y20" i="13"/>
  <c r="X20" i="13"/>
  <c r="W20" i="13"/>
  <c r="V20" i="13"/>
  <c r="T20" i="13"/>
  <c r="S20" i="13"/>
  <c r="R20" i="13"/>
  <c r="Q20" i="13"/>
  <c r="O20" i="13"/>
  <c r="N20" i="13"/>
  <c r="M20" i="13"/>
  <c r="L20" i="13"/>
  <c r="J20" i="13"/>
  <c r="I20" i="13"/>
  <c r="H20" i="13"/>
  <c r="G20" i="13"/>
  <c r="E20" i="13"/>
  <c r="D20" i="13"/>
  <c r="C20" i="13"/>
  <c r="B20" i="13"/>
  <c r="Y19" i="13"/>
  <c r="X19" i="13"/>
  <c r="W19" i="13"/>
  <c r="V19" i="13"/>
  <c r="T19" i="13"/>
  <c r="S19" i="13"/>
  <c r="R19" i="13"/>
  <c r="Q19" i="13"/>
  <c r="O19" i="13"/>
  <c r="N19" i="13"/>
  <c r="M19" i="13"/>
  <c r="L19" i="13"/>
  <c r="J19" i="13"/>
  <c r="I19" i="13"/>
  <c r="H19" i="13"/>
  <c r="G19" i="13"/>
  <c r="E19" i="13"/>
  <c r="D19" i="13"/>
  <c r="C19" i="13"/>
  <c r="B19" i="13"/>
  <c r="Y18" i="13"/>
  <c r="X18" i="13"/>
  <c r="W18" i="13"/>
  <c r="V18" i="13"/>
  <c r="T18" i="13"/>
  <c r="S18" i="13"/>
  <c r="R18" i="13"/>
  <c r="Q18" i="13"/>
  <c r="O18" i="13"/>
  <c r="N18" i="13"/>
  <c r="M18" i="13"/>
  <c r="L18" i="13"/>
  <c r="J18" i="13"/>
  <c r="I18" i="13"/>
  <c r="H18" i="13"/>
  <c r="G18" i="13"/>
  <c r="C18" i="13"/>
  <c r="B18" i="13"/>
  <c r="V17" i="13"/>
  <c r="Q17" i="13"/>
  <c r="L17" i="13"/>
  <c r="G17" i="13"/>
  <c r="B17" i="13"/>
  <c r="O15" i="13"/>
  <c r="N15" i="13"/>
  <c r="M15" i="13"/>
  <c r="L15" i="13"/>
  <c r="O14" i="13"/>
  <c r="N14" i="13"/>
  <c r="M14" i="13"/>
  <c r="L14" i="13"/>
  <c r="O13" i="13"/>
  <c r="N13" i="13"/>
  <c r="M13" i="13"/>
  <c r="L13" i="13"/>
  <c r="O12" i="13"/>
  <c r="N12" i="13"/>
  <c r="M12" i="13"/>
  <c r="L12" i="13"/>
  <c r="O11" i="13"/>
  <c r="N11" i="13"/>
  <c r="M11" i="13"/>
  <c r="L11" i="13"/>
  <c r="J11" i="13"/>
  <c r="I11" i="13"/>
  <c r="H11" i="13"/>
  <c r="G11" i="13"/>
  <c r="O10" i="13"/>
  <c r="N10" i="13"/>
  <c r="M10" i="13"/>
  <c r="L10" i="13"/>
  <c r="J10" i="13"/>
  <c r="I10" i="13"/>
  <c r="H10" i="13"/>
  <c r="G10" i="13"/>
  <c r="O9" i="13"/>
  <c r="N9" i="13"/>
  <c r="M9" i="13"/>
  <c r="L9" i="13"/>
  <c r="J9" i="13"/>
  <c r="I9" i="13"/>
  <c r="H9" i="13"/>
  <c r="G9" i="13"/>
  <c r="O8" i="13"/>
  <c r="N8" i="13"/>
  <c r="M8" i="13"/>
  <c r="L8" i="13"/>
  <c r="J8" i="13"/>
  <c r="I8" i="13"/>
  <c r="H8" i="13"/>
  <c r="G8" i="13"/>
  <c r="O7" i="13"/>
  <c r="N7" i="13"/>
  <c r="M7" i="13"/>
  <c r="L7" i="13"/>
  <c r="J7" i="13"/>
  <c r="I7" i="13"/>
  <c r="H7" i="13"/>
  <c r="G7" i="13"/>
  <c r="O6" i="13"/>
  <c r="N6" i="13"/>
  <c r="M6" i="13"/>
  <c r="L6" i="13"/>
  <c r="J6" i="13"/>
  <c r="I6" i="13"/>
  <c r="H6" i="13"/>
  <c r="G6" i="13"/>
  <c r="O5" i="13"/>
  <c r="N5" i="13"/>
  <c r="M5" i="13"/>
  <c r="L5" i="13"/>
  <c r="J5" i="13"/>
  <c r="I5" i="13"/>
  <c r="H5" i="13"/>
  <c r="G5" i="13"/>
  <c r="O4" i="13"/>
  <c r="N4" i="13"/>
  <c r="M4" i="13"/>
  <c r="L4" i="13"/>
  <c r="I4" i="13"/>
  <c r="H4" i="13"/>
  <c r="G4" i="13"/>
  <c r="O3" i="13"/>
  <c r="N3" i="13"/>
  <c r="M3" i="13"/>
  <c r="L3" i="13"/>
  <c r="J3" i="13"/>
  <c r="I3" i="13"/>
  <c r="H3" i="13"/>
  <c r="G3" i="13"/>
  <c r="V2" i="13"/>
  <c r="Q2" i="13"/>
  <c r="L2" i="13"/>
  <c r="G2" i="13"/>
  <c r="B2" i="13"/>
  <c r="V12" i="36" l="1"/>
  <c r="W12" i="36" s="1"/>
  <c r="X12" i="36" s="1"/>
  <c r="U12" i="36"/>
  <c r="I19" i="36"/>
  <c r="V19" i="36"/>
  <c r="W19" i="36" s="1"/>
  <c r="X19" i="36" s="1"/>
  <c r="H18" i="36"/>
  <c r="G18" i="36" s="1"/>
  <c r="F18" i="36" s="1"/>
  <c r="U11" i="36"/>
  <c r="BQ64" i="32"/>
  <c r="BX64" i="32" s="1"/>
  <c r="G65" i="32"/>
  <c r="BX63" i="32"/>
  <c r="M65" i="32"/>
  <c r="BC65" i="32"/>
  <c r="BQ65" i="32"/>
  <c r="N65" i="32"/>
  <c r="AB65" i="32"/>
  <c r="AA67" i="32" s="1"/>
  <c r="AP65" i="32"/>
  <c r="AO67" i="32" s="1"/>
  <c r="BD65" i="32"/>
  <c r="BR65" i="32"/>
  <c r="T67" i="32"/>
  <c r="BJ67" i="32"/>
  <c r="U18" i="36"/>
  <c r="H11" i="36"/>
  <c r="G11" i="36" s="1"/>
  <c r="F11" i="36" s="1"/>
  <c r="H12" i="36"/>
  <c r="G12" i="36" s="1"/>
  <c r="F12" i="36" s="1"/>
  <c r="BQ67" i="32" l="1"/>
  <c r="BC67" i="32"/>
  <c r="M67" i="32"/>
  <c r="F67" i="32"/>
  <c r="BX65" i="32"/>
  <c r="BX67" i="3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Chris van Lierop</author>
    <author>Dennis Francois</author>
  </authors>
  <commentList>
    <comment ref="J2" authorId="0" shapeId="0" xr:uid="{CE9F2C2B-14DF-4C1B-8284-4D3B6F4C8DDE}">
      <text>
        <r>
          <rPr>
            <b/>
            <sz val="9"/>
            <color indexed="81"/>
            <rFont val="Tahoma"/>
            <family val="2"/>
          </rPr>
          <t>Chris van Lierop:</t>
        </r>
        <r>
          <rPr>
            <sz val="9"/>
            <color indexed="81"/>
            <rFont val="Tahoma"/>
            <family val="2"/>
          </rPr>
          <t xml:space="preserve">
Zorgen dat hier dezelfde waarde komt te staan als in cel A24 (rij kan verborgen zijn). De volgende uren worden automatisch berekend. Mochten er niet genoeg uren staan, dan kan met kopiëren en plakken er nog meer uren aan vast geplakt worden.</t>
        </r>
      </text>
    </comment>
    <comment ref="A22" authorId="0" shapeId="0" xr:uid="{9E64335C-76D6-460A-A32B-52A0C3A153EF}">
      <text>
        <r>
          <rPr>
            <sz val="9"/>
            <color indexed="81"/>
            <rFont val="Tahoma"/>
            <family val="2"/>
          </rPr>
          <t>Starttijd van het onderdeel. De waarde dient handmatig ingesteld te worden.</t>
        </r>
      </text>
    </comment>
    <comment ref="F22" authorId="0" shapeId="0" xr:uid="{9360AAAB-380A-49F3-91AC-50EBC5DED3A3}">
      <text>
        <r>
          <rPr>
            <sz val="9"/>
            <color indexed="81"/>
            <rFont val="Tahoma"/>
            <family val="2"/>
          </rPr>
          <t>Naam van het onderdeel. Voor meerkampen de toevoeging in het onderdeel zetten.
Zorg dat de naam van het onderdeel in de (mogelijk verborgen) sheet "Event_List" staat.
Origineel worden de looponderdelen in oranje, de technische onderdelen in groen en de CPs in roze weergegeven, maar de kleuren zijn puur ter illustratie en kunnen naar gelieve aangepast worden.</t>
        </r>
      </text>
    </comment>
    <comment ref="O22" authorId="0" shapeId="0" xr:uid="{D4342253-0BAC-48AA-8EB1-A12575CB3572}">
      <text>
        <r>
          <rPr>
            <sz val="9"/>
            <color indexed="81"/>
            <rFont val="Tahoma"/>
            <family val="2"/>
          </rPr>
          <t>Hier kan een vrije waarde voor ingevuld worden (bv. Kids, M35, JPA, T20, etc.). 
Origineel is de kleur voor de Mannen blauw en voor de Vrouwen rood, maar de kleuren zijn vrij aanpasbaar en puur illustratief. De kleur die wordt gekozen is de kleur die in het blokkenschema hierboven gebruikt wordt.</t>
        </r>
      </text>
    </comment>
    <comment ref="AA22" authorId="0" shapeId="0" xr:uid="{9CBA08BC-E8F7-4E2D-9872-61FF0A6F4569}">
      <text>
        <r>
          <rPr>
            <sz val="9"/>
            <color indexed="81"/>
            <rFont val="Tahoma"/>
            <family val="2"/>
          </rPr>
          <t>Een vrij tekstveld dat gebruikt kan worden om de ronde aan te geven. Voorbeelden zijn kwalificatie, finale, series, halve finale, groep A.
Voor prijsuitreikingen dient de waarde CP ingevuld te worden, plus een nummer in de laatste cel. 
Ook bij looponderdelen van de meerkamp de waarde "series" invullen, zodat op de EP, CR-in en CR-uit sheets ook de juiste informatie komt te staan.</t>
        </r>
      </text>
    </comment>
    <comment ref="AF22" authorId="0" shapeId="0" xr:uid="{C93C0922-DE71-487A-8EDA-900699FFE231}">
      <text>
        <r>
          <rPr>
            <sz val="9"/>
            <color indexed="81"/>
            <rFont val="Tahoma"/>
            <family val="2"/>
          </rPr>
          <t>Het aantal atleten dat ingeschreven is voor het betreffende onderdeel</t>
        </r>
      </text>
    </comment>
    <comment ref="AJ22" authorId="0" shapeId="0" xr:uid="{93B38406-A134-43C2-AEF7-B7D91550C093}">
      <text>
        <r>
          <rPr>
            <sz val="9"/>
            <color indexed="81"/>
            <rFont val="Tahoma"/>
            <family val="2"/>
          </rPr>
          <t>Bij de looponderdelen wordt het aantal series berekend voor het betreffende onderdeel. Dit is gebaseerd op de gegevens in het tabblad "config" (# beschikbare banen)</t>
        </r>
      </text>
    </comment>
    <comment ref="AN22" authorId="0" shapeId="0" xr:uid="{43BF6BF1-BD7A-4ECA-97EE-500F6B686AA1}">
      <text>
        <r>
          <rPr>
            <sz val="9"/>
            <color indexed="81"/>
            <rFont val="Tahoma"/>
            <family val="2"/>
          </rPr>
          <t>Voor looponderdelen de tijd die het verwerken van 1 serie kost (excl. warming-up tijd, intro, etc.).
Voor horizontale spring- en werponderdelen de tijd per poging.
Voor verticale springonderdelen de tijd per atleet.</t>
        </r>
      </text>
    </comment>
    <comment ref="AS22" authorId="0" shapeId="0" xr:uid="{A784FDBD-5D50-4A3A-9864-B7287D7DD6C5}">
      <text>
        <r>
          <rPr>
            <sz val="9"/>
            <color indexed="81"/>
            <rFont val="Tahoma"/>
            <family val="2"/>
          </rPr>
          <t>Het aantal pogingen per atleet. Alleen in te vullen voor de technische onderdelen. Bij de verticale springonderdelen hier een 1 invullen.</t>
        </r>
      </text>
    </comment>
    <comment ref="AV22" authorId="0" shapeId="0" xr:uid="{B64D52CD-C70E-4588-A501-0DA1FE418736}">
      <text>
        <r>
          <rPr>
            <sz val="9"/>
            <color indexed="81"/>
            <rFont val="Tahoma"/>
            <family val="2"/>
          </rPr>
          <t xml:space="preserve">Tijd de nodig is voor de verplaatsing van atleten van de overdracht naar het onderdeel zelf. Deze wordt automatisch opgezocht in de tabel op het tabblad "config" (obv de naam van het onderdeel)
</t>
        </r>
        <r>
          <rPr>
            <b/>
            <sz val="9"/>
            <color indexed="81"/>
            <rFont val="Tahoma"/>
            <family val="2"/>
          </rPr>
          <t>MRN 2022: Overdracht is bij technische onderdelen en loopfinales de presentatie bij de tunnel</t>
        </r>
      </text>
    </comment>
    <comment ref="BA22" authorId="0" shapeId="0" xr:uid="{9323D4EB-9B35-406C-AAA5-D4A9BC6DCED1}">
      <text>
        <r>
          <rPr>
            <sz val="9"/>
            <color indexed="81"/>
            <rFont val="Tahoma"/>
            <family val="2"/>
          </rPr>
          <t>Voor looponderdelen de warming-uptijd die iedere serie krijgt voor het instellen van de evt. startblokken en het maken van proefstartjes.
Voor technische onderdelen is dit de tijd die beschikbaar is voor inspringen/werpen/stoten.
De precieze waarde wordt opgezocht in de tabel in het tabblad "config", maar voor bijzondere groepen (bv hele langzame, of snelle atleten kan deze tijd ook handmatig ingevuld worden in deze cel.</t>
        </r>
      </text>
    </comment>
    <comment ref="BF22" authorId="0" shapeId="0" xr:uid="{3EB158FB-64CD-4A64-A9D4-3DDAA654A1C3}">
      <text>
        <r>
          <rPr>
            <sz val="9"/>
            <color indexed="81"/>
            <rFont val="Tahoma"/>
            <family val="2"/>
          </rPr>
          <t>Automatische formule die de duur van het onderdeel berekent obv de warming-up tijd, verplaatsingstijd en Intro-tijden.</t>
        </r>
      </text>
    </comment>
    <comment ref="BK22" authorId="1" shapeId="0" xr:uid="{8F5E98E2-AF6C-4948-9803-61755699E570}">
      <text>
        <r>
          <rPr>
            <sz val="9"/>
            <color indexed="81"/>
            <rFont val="Tahoma"/>
            <family val="2"/>
          </rPr>
          <t xml:space="preserve">Berekende tijd de de verwerking van het onderdeel duurt vanaf het moment dat de atleten de overdracht verlaten tot het einde van het onderdeel.
</t>
        </r>
      </text>
    </comment>
    <comment ref="BP22" authorId="0" shapeId="0" xr:uid="{7D457442-4830-47EC-A59C-F4B5A66263BF}">
      <text>
        <r>
          <rPr>
            <b/>
            <sz val="9"/>
            <color indexed="81"/>
            <rFont val="Tahoma"/>
            <family val="2"/>
          </rPr>
          <t>Chris van Lierop:</t>
        </r>
        <r>
          <rPr>
            <sz val="9"/>
            <color indexed="81"/>
            <rFont val="Tahoma"/>
            <family val="2"/>
          </rPr>
          <t xml:space="preserve">
Automatische formule die op basis van starttijd en duur de finish/einde tijd berekent.</t>
        </r>
      </text>
    </comment>
    <comment ref="BV22" authorId="0" shapeId="0" xr:uid="{E52220C5-6928-4E69-B60F-948394B96A14}">
      <text>
        <r>
          <rPr>
            <sz val="9"/>
            <color indexed="81"/>
            <rFont val="Tahoma"/>
            <family val="2"/>
          </rPr>
          <t>Ruimte om overgangsregels en kwalificatie (Q/q) afstanden te vermelden.</t>
        </r>
      </text>
    </comment>
    <comment ref="BY22" authorId="1" shapeId="0" xr:uid="{648CC693-A477-42C0-A228-DEC74FC74D4E}">
      <text>
        <r>
          <rPr>
            <sz val="9"/>
            <color indexed="81"/>
            <rFont val="Tahoma"/>
            <family val="2"/>
          </rPr>
          <t>Veld waarin bijzonderheden over het onderdeel opgenomen kunnen worden. Wordt op dit moment niet in andere overzichten gebruikt</t>
        </r>
      </text>
    </comment>
    <comment ref="CI22" authorId="0" shapeId="0" xr:uid="{EBAA63D4-DED6-4570-86DE-C2CD7EAE2B1C}">
      <text>
        <r>
          <rPr>
            <sz val="9"/>
            <color indexed="81"/>
            <rFont val="Tahoma"/>
            <family val="2"/>
          </rPr>
          <t>Voor looponderdelen de tijd voor de introductie voor de 1e serie en in de 2e cell de tijd voor alle volgende series. Voor 1e serie is vaak meer tijd voor introductie nodig omdat er ook nog een banner, aankondiging onderdeel, o.i.d. is.
Voor technische onderdelen de tijd voor de introductie voor alle atleten.</t>
        </r>
      </text>
    </comment>
    <comment ref="CT22" authorId="0" shapeId="0" xr:uid="{A5099A99-1CC6-4F51-9A80-8FED2D31694F}">
      <text>
        <r>
          <rPr>
            <sz val="9"/>
            <color indexed="81"/>
            <rFont val="Tahoma"/>
            <family val="2"/>
          </rPr>
          <t>Bij horizontale spring- en werponderdelen de startijd van de volgende pogingen.
Bij vertikale springonderdelen de tijd op 1/6, 2/6, 3/6, 4/6 en 5/6 van de totaaltijd.</t>
        </r>
      </text>
    </comment>
    <comment ref="DT22" authorId="0" shapeId="0" xr:uid="{B914D677-0D86-48B2-8C0C-8CA577AAA652}">
      <text>
        <r>
          <rPr>
            <sz val="9"/>
            <color indexed="81"/>
            <rFont val="Tahoma"/>
            <family val="2"/>
          </rPr>
          <t>Tijd voor aanvang van het onderdeel dat atleten zich uiterlijk dienen te melden.
Voor meerkampen en onderdelen met meerdere rondes op dezelfde dag enkel het eerste onderdeel invullen en bij de volgende onderdelen leeglaten.</t>
        </r>
      </text>
    </comment>
    <comment ref="DY22" authorId="0" shapeId="0" xr:uid="{6B591766-B7F9-4F49-93C4-3007AF47907F}">
      <text>
        <r>
          <rPr>
            <sz val="9"/>
            <color indexed="81"/>
            <rFont val="Tahoma"/>
            <family val="2"/>
          </rPr>
          <t>Berekende meldtijd op basis van starttijd en tijd&lt;melden</t>
        </r>
      </text>
    </comment>
    <comment ref="ED22" authorId="0" shapeId="0" xr:uid="{F6C813E9-AB7F-4FB2-B945-9394A325E3A9}">
      <text>
        <r>
          <rPr>
            <sz val="9"/>
            <color indexed="81"/>
            <rFont val="Tahoma"/>
            <family val="2"/>
          </rPr>
          <t xml:space="preserve">Call Room-in tijd berekend op basis van de call room-uit tijd en de tijd dat de atleten in de call room zijn. </t>
        </r>
      </text>
    </comment>
    <comment ref="EI22" authorId="0" shapeId="0" xr:uid="{621735F5-AB1B-4CB1-BE92-AF988C85A610}">
      <text>
        <r>
          <rPr>
            <sz val="9"/>
            <color indexed="81"/>
            <rFont val="Tahoma"/>
            <family val="2"/>
          </rPr>
          <t xml:space="preserve">Benodigde tijd dat de atleten in de Call Room zijn voor de controle. </t>
        </r>
      </text>
    </comment>
    <comment ref="EN22" authorId="0" shapeId="0" xr:uid="{F1654D33-FA5E-4CB0-B4FF-85EFD4632751}">
      <text>
        <r>
          <rPr>
            <sz val="9"/>
            <color indexed="81"/>
            <rFont val="Tahoma"/>
            <family val="2"/>
          </rPr>
          <t>De Call Room-uit tijd, berekend op basis van het overdrachtstijdstip en de tijd die nodig is om van de call room naar de overdrachtsruimte te gaan.</t>
        </r>
      </text>
    </comment>
    <comment ref="ES22" authorId="0" shapeId="0" xr:uid="{85CDE285-C6CA-433C-9657-C8228B8402AC}">
      <text>
        <r>
          <rPr>
            <sz val="9"/>
            <color indexed="81"/>
            <rFont val="Tahoma"/>
            <family val="2"/>
          </rPr>
          <t xml:space="preserve">Tijd om van de Call Room naar de overdrachtsruimte te gaan.
</t>
        </r>
        <r>
          <rPr>
            <b/>
            <sz val="9"/>
            <color indexed="81"/>
            <rFont val="Tahoma"/>
            <family val="2"/>
          </rPr>
          <t>MRN NK 2022: dit veld wordt gebruikt voor CR-uit naar tunnel voor presentatie (loopfinales en technische onderdelen)</t>
        </r>
      </text>
    </comment>
    <comment ref="EX22" authorId="0" shapeId="0" xr:uid="{1388DC34-E642-4148-B4DB-AC13EA90ED0D}">
      <text>
        <r>
          <rPr>
            <sz val="9"/>
            <color indexed="81"/>
            <rFont val="Tahoma"/>
            <family val="2"/>
          </rPr>
          <t xml:space="preserve">Tijd die de atleten in de overdrachtsruimte doorbrengen (om hun wedstrijdkleding uit te doen)
</t>
        </r>
        <r>
          <rPr>
            <b/>
            <sz val="9"/>
            <color indexed="81"/>
            <rFont val="Tahoma"/>
            <family val="2"/>
          </rPr>
          <t xml:space="preserve">MRN NK 2022: dit veld wordt gebruikt voor presentatie (loopfinales en technische onderdelen) vanuit de tunnel
</t>
        </r>
      </text>
    </comment>
    <comment ref="FC22" authorId="0" shapeId="0" xr:uid="{36B099F4-7D2C-494B-B045-175EA4EC6871}">
      <text>
        <r>
          <rPr>
            <sz val="9"/>
            <color indexed="81"/>
            <rFont val="Tahoma"/>
            <family val="2"/>
          </rPr>
          <t>Berekend tijdstip waarop de atleten samen met de jury de overdrachtsruimte verlaten en het wedstrijdterrein betreden.</t>
        </r>
      </text>
    </comment>
    <comment ref="FH22" authorId="0" shapeId="0" xr:uid="{AF46588F-B6D0-4EFE-926A-083639525051}">
      <text>
        <r>
          <rPr>
            <sz val="9"/>
            <color indexed="81"/>
            <rFont val="Tahoma"/>
            <family val="2"/>
          </rPr>
          <t>Als de wedstrijd uit meerdere soorten wedstrijden in één bestaat kunnen op basis van dit veld aparte tijdschema's gemaakt worden.</t>
        </r>
      </text>
    </comment>
    <comment ref="FM22" authorId="0" shapeId="0" xr:uid="{341B2D50-C572-45E5-A158-68E1BC5CCCA3}">
      <text>
        <r>
          <rPr>
            <sz val="9"/>
            <color indexed="81"/>
            <rFont val="Tahoma"/>
            <family val="2"/>
          </rPr>
          <t>starter van de betreffende serie(s). Dit veld wordt gebruikt om een apart starters-overzicht te kunnen maken.</t>
        </r>
      </text>
    </comment>
    <comment ref="FR22" authorId="0" shapeId="0" xr:uid="{F9F64B4E-B77F-41F4-AC2D-D77939CBEE23}">
      <text>
        <r>
          <rPr>
            <sz val="9"/>
            <color indexed="81"/>
            <rFont val="Tahoma"/>
            <family val="2"/>
          </rPr>
          <t>Recaller(s) van de betreffende serie(s). Dit veld wordt gebruikt om een apart starters-overzicht te kunnen maken.</t>
        </r>
      </text>
    </comment>
    <comment ref="GB22" authorId="0" shapeId="0" xr:uid="{F96E31F2-43A8-44FB-B50C-E63AB38D3973}">
      <text>
        <r>
          <rPr>
            <sz val="9"/>
            <color indexed="81"/>
            <rFont val="Tahoma"/>
            <family val="2"/>
          </rPr>
          <t>starter van de betreffende serie(s). Dit veld wordt gebruikt om een apart starters-overzicht te kunnen maken.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 van Lierop</author>
    <author>Dennis Francois</author>
  </authors>
  <commentList>
    <comment ref="J2" authorId="0" shapeId="0" xr:uid="{A0EAFDE0-5EAC-4209-9C86-5B990C3156B2}">
      <text>
        <r>
          <rPr>
            <b/>
            <sz val="9"/>
            <color indexed="81"/>
            <rFont val="Tahoma"/>
            <family val="2"/>
          </rPr>
          <t>Chris van Lierop:</t>
        </r>
        <r>
          <rPr>
            <sz val="9"/>
            <color indexed="81"/>
            <rFont val="Tahoma"/>
            <family val="2"/>
          </rPr>
          <t xml:space="preserve">
Zorgen dat hier dezelfde waarde komt te staan als in cel A24 (rij kan verborgen zijn). De volgende uren worden automatisch berekend. Mochten er niet genoeg uren staan, dan kan met kopiëren en plakken er nog meer uren aan vast geplakt worden.</t>
        </r>
      </text>
    </comment>
    <comment ref="A22" authorId="0" shapeId="0" xr:uid="{02EABBC7-9A71-433D-AC0F-2E0A0645273F}">
      <text>
        <r>
          <rPr>
            <sz val="9"/>
            <color indexed="81"/>
            <rFont val="Tahoma"/>
            <family val="2"/>
          </rPr>
          <t>Starttijd van het onderdeel. De waarde dient handmatig ingesteld te worden.</t>
        </r>
      </text>
    </comment>
    <comment ref="F22" authorId="0" shapeId="0" xr:uid="{7BF2D6F2-C157-478D-A5F3-4BB364BD1DD6}">
      <text>
        <r>
          <rPr>
            <sz val="9"/>
            <color indexed="81"/>
            <rFont val="Tahoma"/>
            <family val="2"/>
          </rPr>
          <t>Naam van het onderdeel. Voor meerkampen de toevoeging in het onderdeel zetten.
Zorg dat de naam van het onderdeel in de (mogelijk verborgen) sheet "Event_List" staat.
Origineel worden de looponderdelen in oranje, de technische onderdelen in groen en de CPs in roze weergegeven, maar de kleuren zijn puur ter illustratie en kunnen naar gelieve aangepast worden.</t>
        </r>
      </text>
    </comment>
    <comment ref="O22" authorId="0" shapeId="0" xr:uid="{5DFE98E8-E2EE-4385-91EF-ED0D04853BEB}">
      <text>
        <r>
          <rPr>
            <sz val="9"/>
            <color indexed="81"/>
            <rFont val="Tahoma"/>
            <family val="2"/>
          </rPr>
          <t>Hier kan een vrije waarde voor ingevuld worden (bv. Kids, M35, JPA, T20, etc.). 
Origineel is de kleur voor de Mannen blauw en voor de Vrouwen rood, maar de kleuren zijn vrij aanpasbaar en puur illustratief. De kleur die wordt gekozen is de kleur die in het blokkenschema hierboven gebruikt wordt.</t>
        </r>
      </text>
    </comment>
    <comment ref="AA22" authorId="0" shapeId="0" xr:uid="{60465CB8-499A-4798-B09E-A643130203F4}">
      <text>
        <r>
          <rPr>
            <sz val="9"/>
            <color indexed="81"/>
            <rFont val="Tahoma"/>
            <family val="2"/>
          </rPr>
          <t>Een vrij tekstveld dat gebruikt kan worden om de ronde aan te geven. Voorbeelden zijn kwalificatie, finale, series, halve finale, groep A.
Voor prijsuitreikingen dient de waarde CP ingevuld te worden, plus een nummer in de laatste cel. 
Ook bij looponderdelen van de meerkamp de waarde "series" invullen, zodat op de EP, CR-in en CR-uit sheets ook de juiste informatie komt te staan.</t>
        </r>
      </text>
    </comment>
    <comment ref="AF22" authorId="0" shapeId="0" xr:uid="{22830730-AA4A-4D27-977A-5DF4FA801B4D}">
      <text>
        <r>
          <rPr>
            <sz val="9"/>
            <color indexed="81"/>
            <rFont val="Tahoma"/>
            <family val="2"/>
          </rPr>
          <t>Het aantal atleten dat ingeschreven is voor het betreffende onderdeel</t>
        </r>
      </text>
    </comment>
    <comment ref="AJ22" authorId="0" shapeId="0" xr:uid="{DFCFF096-C843-4177-B566-D450C152D1E9}">
      <text>
        <r>
          <rPr>
            <sz val="9"/>
            <color indexed="81"/>
            <rFont val="Tahoma"/>
            <family val="2"/>
          </rPr>
          <t>Bij de looponderdelen wordt het aantal series berekend voor het betreffende onderdeel. Dit is gebaseerd op de gegevens in het tabblad "config" (# beschikbare banen)</t>
        </r>
      </text>
    </comment>
    <comment ref="AN22" authorId="0" shapeId="0" xr:uid="{54533373-BB23-4A43-8106-E0FD69C869C8}">
      <text>
        <r>
          <rPr>
            <sz val="9"/>
            <color indexed="81"/>
            <rFont val="Tahoma"/>
            <family val="2"/>
          </rPr>
          <t>Voor looponderdelen de tijd die het verwerken van 1 serie kost (excl. warming-up tijd, intro, etc.).
Voor horizontale spring- en werponderdelen de tijd per poging.
Voor verticale springonderdelen de tijd per atleet.</t>
        </r>
      </text>
    </comment>
    <comment ref="AS22" authorId="0" shapeId="0" xr:uid="{42DEA043-BDF2-45F5-8E46-AB097C4C1CA8}">
      <text>
        <r>
          <rPr>
            <sz val="9"/>
            <color indexed="81"/>
            <rFont val="Tahoma"/>
            <family val="2"/>
          </rPr>
          <t>Het aantal pogingen per atleet. Alleen in te vullen voor de technische onderdelen. Bij de verticale springonderdelen hier een 1 invullen.</t>
        </r>
      </text>
    </comment>
    <comment ref="AV22" authorId="0" shapeId="0" xr:uid="{230D4453-AC9C-451B-BE21-E7262C7B7731}">
      <text>
        <r>
          <rPr>
            <sz val="9"/>
            <color indexed="81"/>
            <rFont val="Tahoma"/>
            <family val="2"/>
          </rPr>
          <t>Tijd de nodig is voor de verplaatsing van atleten van de overdracht naar het onderdeel zelf. Deze wordt automatisch opgezocht in de tabel op het tabblad "config" (obv de naam van het onderdeel)</t>
        </r>
      </text>
    </comment>
    <comment ref="BA22" authorId="0" shapeId="0" xr:uid="{53198E85-C8FD-4FB7-BA6B-A7B469996EE0}">
      <text>
        <r>
          <rPr>
            <sz val="9"/>
            <color indexed="81"/>
            <rFont val="Tahoma"/>
            <family val="2"/>
          </rPr>
          <t>Voor looponderdelen de warming-uptijd die iedere serie krijgt voor het instellen van de evt. startblokken en het maken van proefstartjes.
Voor technische onderdelen is dit de tijd die beschikbaar is voor inspringen/werpen/stoten.
De precieze waarde wordt opgezocht in de tabel in het tabblad "config", maar voor bijzondere groepen (bv hele langzame, of snelle atleten kan deze tijd ook handmatig ingevuld worden in deze cel.</t>
        </r>
      </text>
    </comment>
    <comment ref="BF22" authorId="0" shapeId="0" xr:uid="{1D47AEE4-3D70-4F04-A97C-6BD4B0447D28}">
      <text>
        <r>
          <rPr>
            <sz val="9"/>
            <color indexed="81"/>
            <rFont val="Tahoma"/>
            <family val="2"/>
          </rPr>
          <t>Automatische formule die de duur van het onderdeel berekent obv de warming-up tijd, verplaatsingstijd en Intro-tijden.</t>
        </r>
      </text>
    </comment>
    <comment ref="BK22" authorId="1" shapeId="0" xr:uid="{2F53C580-A8FD-4875-A26A-2C534E3CC0AB}">
      <text>
        <r>
          <rPr>
            <sz val="9"/>
            <color indexed="81"/>
            <rFont val="Tahoma"/>
            <family val="2"/>
          </rPr>
          <t xml:space="preserve">Berekende tijd de de verwerking van het onderdeel duurt vanaf het moment dat de atleten de overdracht verlaten tot het einde van het onderdeel.
</t>
        </r>
      </text>
    </comment>
    <comment ref="BP22" authorId="0" shapeId="0" xr:uid="{3748A33C-378C-48B3-802A-5D5A11D784EE}">
      <text>
        <r>
          <rPr>
            <b/>
            <sz val="9"/>
            <color indexed="81"/>
            <rFont val="Tahoma"/>
            <family val="2"/>
          </rPr>
          <t>Chris van Lierop:</t>
        </r>
        <r>
          <rPr>
            <sz val="9"/>
            <color indexed="81"/>
            <rFont val="Tahoma"/>
            <family val="2"/>
          </rPr>
          <t xml:space="preserve">
Automatische formule die op basis van starttijd en duur de finish/einde tijd berekent.</t>
        </r>
      </text>
    </comment>
    <comment ref="BV22" authorId="0" shapeId="0" xr:uid="{5E09DEAE-9A4C-4CB3-9992-1F8D27BCEB01}">
      <text>
        <r>
          <rPr>
            <sz val="9"/>
            <color indexed="81"/>
            <rFont val="Tahoma"/>
            <family val="2"/>
          </rPr>
          <t>Ruimte om overgangsregels en kwalificatie (Q/q) afstanden te vermelden.</t>
        </r>
      </text>
    </comment>
    <comment ref="BY22" authorId="1" shapeId="0" xr:uid="{B88F76D9-5CC4-4569-8C1D-9F2C4ED28D57}">
      <text>
        <r>
          <rPr>
            <sz val="9"/>
            <color indexed="81"/>
            <rFont val="Tahoma"/>
            <family val="2"/>
          </rPr>
          <t>Veld waarin bijzonderheden over het onderdeel opgenomen kunnen worden. Wordt op dit moment niet in andere overzichten gebruikt</t>
        </r>
      </text>
    </comment>
    <comment ref="CI22" authorId="0" shapeId="0" xr:uid="{DE9B81A0-618D-480C-810F-7228A979E394}">
      <text>
        <r>
          <rPr>
            <sz val="9"/>
            <color indexed="81"/>
            <rFont val="Tahoma"/>
            <family val="2"/>
          </rPr>
          <t>Voor looponderdelen de tijd voor de introductie voor de 1e serie en in de 2e cell de tijd voor alle volgende series. Voor 1e serie is vaak meer tijd voor introductie nodig omdat er ook nog een banner, aankondiging onderdeel, o.i.d. is.
Voor technische onderdelen de tijd voor de introductie voor alle atleten.</t>
        </r>
      </text>
    </comment>
    <comment ref="CT22" authorId="0" shapeId="0" xr:uid="{D3408604-4D4B-4657-905D-88B0AFA971F6}">
      <text>
        <r>
          <rPr>
            <sz val="9"/>
            <color indexed="81"/>
            <rFont val="Tahoma"/>
            <family val="2"/>
          </rPr>
          <t>Bij horizontale spring- en werponderdelen de startijd van de volgende pogingen.
Bij vertikale springonderdelen de tijd op 1/6, 2/6, 3/6, 4/6 en 5/6 van de totaaltijd.</t>
        </r>
      </text>
    </comment>
    <comment ref="DT22" authorId="0" shapeId="0" xr:uid="{DC4B7201-6150-4DEB-A6F2-7B9443EC110F}">
      <text>
        <r>
          <rPr>
            <sz val="9"/>
            <color indexed="81"/>
            <rFont val="Tahoma"/>
            <family val="2"/>
          </rPr>
          <t>Tijd voor aanvang van het onderdeel dat atleten zich uiterlijk dienen te melden.
Voor meerkampen en onderdelen met meerdere rondes op dezelfde dag enkel het eerste onderdeel invullen en bij de volgende onderdelen leeglaten.</t>
        </r>
      </text>
    </comment>
    <comment ref="DY22" authorId="0" shapeId="0" xr:uid="{C7E974F2-3779-47D6-9B87-4469292A5CB0}">
      <text>
        <r>
          <rPr>
            <sz val="9"/>
            <color indexed="81"/>
            <rFont val="Tahoma"/>
            <family val="2"/>
          </rPr>
          <t>Berekende meldtijd op basis van starttijd en tijd&lt;melden</t>
        </r>
      </text>
    </comment>
    <comment ref="ED22" authorId="0" shapeId="0" xr:uid="{64341F5E-F7BF-43AD-85F3-520028CDAE0A}">
      <text>
        <r>
          <rPr>
            <sz val="9"/>
            <color indexed="81"/>
            <rFont val="Tahoma"/>
            <family val="2"/>
          </rPr>
          <t xml:space="preserve">Call Room in tijd berekent op basis van de call room uit tijd en de tijd dat de atleten in de call room zijn. </t>
        </r>
      </text>
    </comment>
    <comment ref="EI22" authorId="0" shapeId="0" xr:uid="{2FCC5149-CBAF-4FD5-8B44-63AA5BC8C933}">
      <text>
        <r>
          <rPr>
            <sz val="9"/>
            <color indexed="81"/>
            <rFont val="Tahoma"/>
            <family val="2"/>
          </rPr>
          <t xml:space="preserve">Benodigde tijd dat de atleten in de Call Room zijn voor de controle. </t>
        </r>
      </text>
    </comment>
    <comment ref="EN22" authorId="0" shapeId="0" xr:uid="{BF5ED0C9-6467-4009-9569-C200F182C020}">
      <text>
        <r>
          <rPr>
            <sz val="9"/>
            <color indexed="81"/>
            <rFont val="Tahoma"/>
            <family val="2"/>
          </rPr>
          <t>De Call Room uit tijd, berekent op basis van het overdrachtstijdstip en de tijd die nodig is om van de call room naar de overdrachtsruimte te gaan.</t>
        </r>
      </text>
    </comment>
    <comment ref="ES22" authorId="0" shapeId="0" xr:uid="{87C35715-E9D0-4B8C-A622-ED1118FBA505}">
      <text>
        <r>
          <rPr>
            <sz val="9"/>
            <color indexed="81"/>
            <rFont val="Tahoma"/>
            <family val="2"/>
          </rPr>
          <t xml:space="preserve">Tijd om van de Call Room naar de overdrachtsruimte te gaan.
</t>
        </r>
        <r>
          <rPr>
            <b/>
            <sz val="9"/>
            <color indexed="81"/>
            <rFont val="Tahoma"/>
            <family val="2"/>
          </rPr>
          <t>MRN NK 2022: dit veld wordt gebruikt voor CR-uit naar tunnel voor presentatie (loopfinales en technische onderdelen)</t>
        </r>
      </text>
    </comment>
    <comment ref="EX22" authorId="0" shapeId="0" xr:uid="{AE3AC86A-FFCA-46C8-83E6-BB3607F8FF7A}">
      <text>
        <r>
          <rPr>
            <sz val="9"/>
            <color indexed="81"/>
            <rFont val="Tahoma"/>
            <family val="2"/>
          </rPr>
          <t xml:space="preserve">Tijd die de atleten in de overdrachtsruimte doorbrengen (om hun wedstrijdkleding uit te doen)
</t>
        </r>
        <r>
          <rPr>
            <b/>
            <sz val="9"/>
            <color indexed="81"/>
            <rFont val="Tahoma"/>
            <family val="2"/>
          </rPr>
          <t xml:space="preserve">MRN NK 2022: dit veld wordt gebruikt voor presentatie (loopfinales en technische onderdelen) vanuit de tunnel
</t>
        </r>
      </text>
    </comment>
    <comment ref="FC22" authorId="0" shapeId="0" xr:uid="{C9CB62B3-3E18-42D8-BCCF-AF239C671E42}">
      <text>
        <r>
          <rPr>
            <sz val="9"/>
            <color indexed="81"/>
            <rFont val="Tahoma"/>
            <family val="2"/>
          </rPr>
          <t>Berekend tijdstip waarop de atleten samen met de jury de overdrachtsruimte verlaten en het wedstrijdterrein betreden.</t>
        </r>
      </text>
    </comment>
    <comment ref="FH22" authorId="0" shapeId="0" xr:uid="{12BCF6CC-F3AF-4CB1-B3E1-898AC138A6C1}">
      <text>
        <r>
          <rPr>
            <sz val="9"/>
            <color indexed="81"/>
            <rFont val="Tahoma"/>
            <family val="2"/>
          </rPr>
          <t>Als de wedstrijd uit meerdere soorten wedstrijden in één bestaat kunnen op basis van dit veld aparte tijdschema's gemaakt worden.</t>
        </r>
      </text>
    </comment>
    <comment ref="FM22" authorId="0" shapeId="0" xr:uid="{17990909-4852-43D3-A5EA-4B16E4E6D484}">
      <text>
        <r>
          <rPr>
            <sz val="9"/>
            <color indexed="81"/>
            <rFont val="Tahoma"/>
            <family val="2"/>
          </rPr>
          <t>starter van de betreffende serie(s). Dit veld wordt gebruikt om een apart starters-overzicht te kunnen maken.</t>
        </r>
      </text>
    </comment>
    <comment ref="FR22" authorId="0" shapeId="0" xr:uid="{8B08642A-4449-43DD-9768-2BA15023F611}">
      <text>
        <r>
          <rPr>
            <sz val="9"/>
            <color indexed="81"/>
            <rFont val="Tahoma"/>
            <family val="2"/>
          </rPr>
          <t>Recaller(s) van de betreffende serie(s). Dit veld wordt gebruikt om een apart starters-overzicht te kunnen maken.</t>
        </r>
      </text>
    </comment>
    <comment ref="GB22" authorId="0" shapeId="0" xr:uid="{65682499-9C03-4ED6-AB2C-5E473EC0EC06}">
      <text>
        <r>
          <rPr>
            <sz val="9"/>
            <color indexed="81"/>
            <rFont val="Tahoma"/>
            <family val="2"/>
          </rPr>
          <t>starter van de betreffende serie(s). Dit veld wordt gebruikt om een apart starters-overzicht te kunnen maken.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Chris van Lierop</author>
    <author>Dennis Francois</author>
  </authors>
  <commentList>
    <comment ref="J2" authorId="0" shapeId="0" xr:uid="{4A384C8C-C339-4EC2-B522-FB6566A6141E}">
      <text>
        <r>
          <rPr>
            <b/>
            <sz val="9"/>
            <color indexed="81"/>
            <rFont val="Tahoma"/>
            <family val="2"/>
          </rPr>
          <t>Chris van Lierop:</t>
        </r>
        <r>
          <rPr>
            <sz val="9"/>
            <color indexed="81"/>
            <rFont val="Tahoma"/>
            <family val="2"/>
          </rPr>
          <t xml:space="preserve">
Zorgen dat hier dezelfde waarde komt te staan als in cel A24 (rij kan verborgen zijn). De volgende uren worden automatisch berekend. Mochten er niet genoeg uren staan, dan kan met kopiëren en plakken er nog meer uren aan vast geplakt worden.</t>
        </r>
      </text>
    </comment>
    <comment ref="A22" authorId="0" shapeId="0" xr:uid="{4133B42E-F690-4991-9895-88A84FAB255B}">
      <text>
        <r>
          <rPr>
            <sz val="9"/>
            <color indexed="81"/>
            <rFont val="Tahoma"/>
            <family val="2"/>
          </rPr>
          <t>Starttijd van het onderdeel. De waarde dient handmatig ingesteld te worden.</t>
        </r>
      </text>
    </comment>
    <comment ref="F22" authorId="0" shapeId="0" xr:uid="{C7158C6B-9E38-4543-8D70-6DE8A00852BF}">
      <text>
        <r>
          <rPr>
            <sz val="9"/>
            <color indexed="81"/>
            <rFont val="Tahoma"/>
            <family val="2"/>
          </rPr>
          <t>Naam van het onderdeel. Voor meerkampen de toevoeging in het onderdeel zetten.
Zorg dat de naam van het onderdeel in de (mogelijk verborgen) sheet "Event_List" staat.
Origineel worden de looponderdelen in oranje, de technische onderdelen in groen en de CPs in roze weergegeven, maar de kleuren zijn puur ter illustratie en kunnen naar gelieve aangepast worden.</t>
        </r>
      </text>
    </comment>
    <comment ref="O22" authorId="0" shapeId="0" xr:uid="{5D3EC1E7-5C19-424A-8D51-A38DD7481474}">
      <text>
        <r>
          <rPr>
            <sz val="9"/>
            <color indexed="81"/>
            <rFont val="Tahoma"/>
            <family val="2"/>
          </rPr>
          <t>Hier kan een vrije waarde voor ingevuld worden (bv. Kids, M35, JPA, T20, etc.). 
Origineel is de kleur voor de Mannen blauw en voor de Vrouwen rood, maar de kleuren zijn vrij aanpasbaar en puur illustratief. De kleur die wordt gekozen is de kleur die in het blokkenschema hierboven gebruikt wordt.</t>
        </r>
      </text>
    </comment>
    <comment ref="AA22" authorId="0" shapeId="0" xr:uid="{15696032-2257-4F44-9D64-0CF5955989AC}">
      <text>
        <r>
          <rPr>
            <sz val="9"/>
            <color indexed="81"/>
            <rFont val="Tahoma"/>
            <family val="2"/>
          </rPr>
          <t>Een vrij tekstveld dat gebruikt kan worden om de ronde aan te geven. Voorbeelden zijn kwalificatie, finale, series, halve finale, groep A.
Voor prijsuitreikingen dient de waarde CP ingevuld te worden, plus een nummer in de laatste cel. 
Ook bij looponderdelen van de meerkamp de waarde "series" invullen, zodat op de EP, CR-in en CR-uit sheets ook de juiste informatie komt te staan.</t>
        </r>
      </text>
    </comment>
    <comment ref="AF22" authorId="0" shapeId="0" xr:uid="{69D15AEF-9E42-444D-8854-939226D0FE10}">
      <text>
        <r>
          <rPr>
            <sz val="9"/>
            <color indexed="81"/>
            <rFont val="Tahoma"/>
            <family val="2"/>
          </rPr>
          <t>Het aantal atleten dat ingeschreven is voor het betreffende onderdeel</t>
        </r>
      </text>
    </comment>
    <comment ref="AJ22" authorId="0" shapeId="0" xr:uid="{83DABB82-B355-4567-B5FF-62BFDE0D9025}">
      <text>
        <r>
          <rPr>
            <sz val="9"/>
            <color indexed="81"/>
            <rFont val="Tahoma"/>
            <family val="2"/>
          </rPr>
          <t>Bij de looponderdelen wordt het aantal series berekend voor het betreffende onderdeel. Dit is gebaseerd op de gegevens in het tabblad "config" (# beschikbare banen)</t>
        </r>
      </text>
    </comment>
    <comment ref="AN22" authorId="0" shapeId="0" xr:uid="{E9A887CC-D155-49A5-8FEC-43D502CADA88}">
      <text>
        <r>
          <rPr>
            <sz val="9"/>
            <color indexed="81"/>
            <rFont val="Tahoma"/>
            <family val="2"/>
          </rPr>
          <t>Voor looponderdelen de tijd die het verwerken van 1 serie kost (excl. warming-up tijd, intro, etc.).
Voor horizontale spring- en werponderdelen de tijd per poging.
Voor verticale springonderdelen de tijd per atleet.</t>
        </r>
      </text>
    </comment>
    <comment ref="AS22" authorId="0" shapeId="0" xr:uid="{3CF79152-69FB-4341-890A-4CE759267C7D}">
      <text>
        <r>
          <rPr>
            <sz val="9"/>
            <color indexed="81"/>
            <rFont val="Tahoma"/>
            <family val="2"/>
          </rPr>
          <t>Het aantal pogingen per atleet. Alleen in te vullen voor de technische onderdelen. Bij de verticale springonderdelen hier een 1 invullen.</t>
        </r>
      </text>
    </comment>
    <comment ref="AV22" authorId="0" shapeId="0" xr:uid="{42ABDBF9-56E1-4925-B744-3F81ED9781FE}">
      <text>
        <r>
          <rPr>
            <sz val="9"/>
            <color indexed="81"/>
            <rFont val="Tahoma"/>
            <family val="2"/>
          </rPr>
          <t>Tijd de nodig is voor de verplaatsing van atleten van de overdracht naar het onderdeel zelf. Deze wordt automatisch opgezocht in de tabel op het tabblad "config" (obv de naam van het onderdeel)</t>
        </r>
      </text>
    </comment>
    <comment ref="BA22" authorId="0" shapeId="0" xr:uid="{B43A3F0A-DB29-4A4B-90EE-583C745819A3}">
      <text>
        <r>
          <rPr>
            <sz val="9"/>
            <color indexed="81"/>
            <rFont val="Tahoma"/>
            <family val="2"/>
          </rPr>
          <t>Voor looponderdelen de warming-uptijd die iedere serie krijgt voor het instellen van de evt. startblokken en het maken van proefstartjes.
Voor technische onderdelen is dit de tijd die beschikbaar is voor inspringen/werpen/stoten.
De precieze waarde wordt opgezocht in de tabel in het tabblad "config", maar voor bijzondere groepen (bv hele langzame, of snelle atleten kan deze tijd ook handmatig ingevuld worden in deze cel.</t>
        </r>
      </text>
    </comment>
    <comment ref="BF22" authorId="0" shapeId="0" xr:uid="{666A2122-C45E-45A6-B597-00E1D8CEAA3A}">
      <text>
        <r>
          <rPr>
            <sz val="9"/>
            <color indexed="81"/>
            <rFont val="Tahoma"/>
            <family val="2"/>
          </rPr>
          <t>Automatische formule die de duur van het onderdeel berekent obv de warming-up tijd, verplaatsingstijd en Intro-tijden.</t>
        </r>
      </text>
    </comment>
    <comment ref="BK22" authorId="1" shapeId="0" xr:uid="{F0892586-939C-4E42-A02D-D46E90BFDC00}">
      <text>
        <r>
          <rPr>
            <sz val="9"/>
            <color indexed="81"/>
            <rFont val="Tahoma"/>
            <family val="2"/>
          </rPr>
          <t xml:space="preserve">Berekende tijd de de verwerking van het onderdeel duurt vanaf het moment dat de atleten de overdracht verlaten tot het einde van het onderdeel.
</t>
        </r>
      </text>
    </comment>
    <comment ref="BP22" authorId="0" shapeId="0" xr:uid="{72478239-CE56-4FCE-9304-6E9374DF966C}">
      <text>
        <r>
          <rPr>
            <b/>
            <sz val="9"/>
            <color indexed="81"/>
            <rFont val="Tahoma"/>
            <family val="2"/>
          </rPr>
          <t>Chris van Lierop:</t>
        </r>
        <r>
          <rPr>
            <sz val="9"/>
            <color indexed="81"/>
            <rFont val="Tahoma"/>
            <family val="2"/>
          </rPr>
          <t xml:space="preserve">
Automatische formule die op basis van starttijd en duur de finish/einde tijd berekent.</t>
        </r>
      </text>
    </comment>
    <comment ref="BV22" authorId="0" shapeId="0" xr:uid="{1EFC0BB0-308E-4BB1-B8CC-2343917CA14C}">
      <text>
        <r>
          <rPr>
            <sz val="9"/>
            <color indexed="81"/>
            <rFont val="Tahoma"/>
            <family val="2"/>
          </rPr>
          <t>Ruimte om overgangsregels en kwalificatie (Q/q) afstanden te vermelden.</t>
        </r>
      </text>
    </comment>
    <comment ref="BY22" authorId="1" shapeId="0" xr:uid="{9950AC0B-285C-4EC5-AE47-E47E6FEF6B69}">
      <text>
        <r>
          <rPr>
            <sz val="9"/>
            <color indexed="81"/>
            <rFont val="Tahoma"/>
            <family val="2"/>
          </rPr>
          <t>Veld waarin bijzonderheden over het onderdeel opgenomen kunnen worden. Wordt op dit moment niet in andere overzichten gebruikt</t>
        </r>
      </text>
    </comment>
    <comment ref="CI22" authorId="0" shapeId="0" xr:uid="{B17D44DB-B2F3-4F8C-B4DF-A73CE099D822}">
      <text>
        <r>
          <rPr>
            <sz val="9"/>
            <color indexed="81"/>
            <rFont val="Tahoma"/>
            <family val="2"/>
          </rPr>
          <t>Voor looponderdelen de tijd voor de introductie voor de 1e serie en in de 2e cell de tijd voor alle volgende series. Voor 1e serie is vaak meer tijd voor introductie nodig omdat er ook nog een banner, aankondiging onderdeel, o.i.d. is.
Voor technische onderdelen de tijd voor de introductie voor alle atleten.</t>
        </r>
      </text>
    </comment>
    <comment ref="CT22" authorId="0" shapeId="0" xr:uid="{7427A1B7-B343-4882-9B7F-E2014A8F9828}">
      <text>
        <r>
          <rPr>
            <sz val="9"/>
            <color indexed="81"/>
            <rFont val="Tahoma"/>
            <family val="2"/>
          </rPr>
          <t>Bij horizontale spring- en werponderdelen de startijd van de volgende pogingen.
Bij vertikale springonderdelen de tijd op 1/6, 2/6, 3/6, 4/6 en 5/6 van de totaaltijd.</t>
        </r>
      </text>
    </comment>
    <comment ref="DT22" authorId="0" shapeId="0" xr:uid="{B1C00EA3-B3CD-4D45-90EC-74D52D6BDD93}">
      <text>
        <r>
          <rPr>
            <sz val="9"/>
            <color indexed="81"/>
            <rFont val="Tahoma"/>
            <family val="2"/>
          </rPr>
          <t>Tijd voor aanvang van het onderdeel dat atleten zich uiterlijk dienen te melden.
Voor meerkampen en onderdelen met meerdere rondes op dezelfde dag enkel het eerste onderdeel invullen en bij de volgende onderdelen leeglaten.</t>
        </r>
      </text>
    </comment>
    <comment ref="DY22" authorId="0" shapeId="0" xr:uid="{ABA891AF-34B0-48D8-BAA9-39993B563B28}">
      <text>
        <r>
          <rPr>
            <sz val="9"/>
            <color indexed="81"/>
            <rFont val="Tahoma"/>
            <family val="2"/>
          </rPr>
          <t>Berekende meldtijd op basis van starttijd en tijd&lt;melden</t>
        </r>
      </text>
    </comment>
    <comment ref="ED22" authorId="0" shapeId="0" xr:uid="{D0BE11F1-76E6-4EBE-9A98-69030E3FA421}">
      <text>
        <r>
          <rPr>
            <sz val="9"/>
            <color indexed="81"/>
            <rFont val="Tahoma"/>
            <family val="2"/>
          </rPr>
          <t xml:space="preserve">Call Room in tijd berekent op basis van de call room uit tijd en de tijd dat de atleten in de call room zijn. </t>
        </r>
      </text>
    </comment>
    <comment ref="EI22" authorId="0" shapeId="0" xr:uid="{83AC5DB6-E03A-4B67-BABF-389810ECCF1F}">
      <text>
        <r>
          <rPr>
            <sz val="9"/>
            <color indexed="81"/>
            <rFont val="Tahoma"/>
            <family val="2"/>
          </rPr>
          <t xml:space="preserve">Benodigde tijd dat de atleten in de Call Room zijn voor de controle. </t>
        </r>
      </text>
    </comment>
    <comment ref="EN22" authorId="0" shapeId="0" xr:uid="{7530E4D2-5EF3-4121-827A-54A6F940D01E}">
      <text>
        <r>
          <rPr>
            <sz val="9"/>
            <color indexed="81"/>
            <rFont val="Tahoma"/>
            <family val="2"/>
          </rPr>
          <t>De Call Room uit tijd, berekent op basis van het overdrachtstijdstip en de tijd die nodig is om van de call room naar de overdrachtsruimte te gaan.</t>
        </r>
      </text>
    </comment>
    <comment ref="ES22" authorId="0" shapeId="0" xr:uid="{75FCB33E-7412-46F5-9235-9FCC21EC5274}">
      <text>
        <r>
          <rPr>
            <sz val="9"/>
            <color indexed="81"/>
            <rFont val="Tahoma"/>
            <family val="2"/>
          </rPr>
          <t xml:space="preserve">Tijd om van de Call Room naar de overdrachtsruimte te gaan.
</t>
        </r>
        <r>
          <rPr>
            <b/>
            <sz val="9"/>
            <color indexed="81"/>
            <rFont val="Tahoma"/>
            <family val="2"/>
          </rPr>
          <t>MRN NK 2022: dit veld wordt gebruikt voor CR-uit naar tunnel voor presentatie (loopfinales en technische onderdelen)</t>
        </r>
      </text>
    </comment>
    <comment ref="EX22" authorId="0" shapeId="0" xr:uid="{BAF26BDE-B31E-4C63-9AAB-0E7017CD8527}">
      <text>
        <r>
          <rPr>
            <sz val="9"/>
            <color indexed="81"/>
            <rFont val="Tahoma"/>
            <family val="2"/>
          </rPr>
          <t xml:space="preserve">Tijd die de atleten in de overdrachtsruimte doorbrengen (om hun wedstrijdkleding uit te doen)
</t>
        </r>
        <r>
          <rPr>
            <b/>
            <sz val="9"/>
            <color indexed="81"/>
            <rFont val="Tahoma"/>
            <family val="2"/>
          </rPr>
          <t xml:space="preserve">MRN NK 2022: dit veld wordt gebruikt voor presentatie (loopfinales en technische onderdelen) vanuit de tunnel
</t>
        </r>
      </text>
    </comment>
    <comment ref="FC22" authorId="0" shapeId="0" xr:uid="{A5148969-F997-4F20-806C-9C4EA1483A20}">
      <text>
        <r>
          <rPr>
            <sz val="9"/>
            <color indexed="81"/>
            <rFont val="Tahoma"/>
            <family val="2"/>
          </rPr>
          <t>Berekend tijdstip waarop de atleten samen met de jury de overdrachtsruimte verlaten en het wedstrijdterrein betreden.</t>
        </r>
      </text>
    </comment>
    <comment ref="FH22" authorId="0" shapeId="0" xr:uid="{21FAEAFB-6E6B-4AB4-9365-0E5A35401C29}">
      <text>
        <r>
          <rPr>
            <sz val="9"/>
            <color indexed="81"/>
            <rFont val="Tahoma"/>
            <family val="2"/>
          </rPr>
          <t>Als de wedstrijd uit meerdere soorten wedstrijden in één bestaat kunnen op basis van dit veld aparte tijdschema's gemaakt worden.</t>
        </r>
      </text>
    </comment>
    <comment ref="FM22" authorId="0" shapeId="0" xr:uid="{EEFF6F2F-0A15-4DD9-A007-CB2BC1D8EA25}">
      <text>
        <r>
          <rPr>
            <sz val="9"/>
            <color indexed="81"/>
            <rFont val="Tahoma"/>
            <family val="2"/>
          </rPr>
          <t>starter van de betreffende serie(s). Dit veld wordt gebruikt om een apart starters-overzicht te kunnen maken.</t>
        </r>
      </text>
    </comment>
    <comment ref="FR22" authorId="0" shapeId="0" xr:uid="{5F57A8F0-7965-4BCC-82D7-54651C20B588}">
      <text>
        <r>
          <rPr>
            <sz val="9"/>
            <color indexed="81"/>
            <rFont val="Tahoma"/>
            <family val="2"/>
          </rPr>
          <t>Recaller(s) van de betreffende serie(s). Dit veld wordt gebruikt om een apart starters-overzicht te kunnen maken.</t>
        </r>
      </text>
    </comment>
    <comment ref="GB22" authorId="0" shapeId="0" xr:uid="{9B1BA8BB-C9C7-487C-87B7-CA8091A1B3D2}">
      <text>
        <r>
          <rPr>
            <sz val="9"/>
            <color indexed="81"/>
            <rFont val="Tahoma"/>
            <family val="2"/>
          </rPr>
          <t>starter van de betreffende serie(s). Dit veld wordt gebruikt om een apart starters-overzicht te kunnen maken.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Imre MATRAHAZI</author>
  </authors>
  <commentList>
    <comment ref="N13" authorId="0" shapeId="0" xr:uid="{00000000-0006-0000-0D00-000001000000}">
      <text>
        <r>
          <rPr>
            <b/>
            <sz val="9"/>
            <color indexed="81"/>
            <rFont val="Tahoma"/>
            <family val="2"/>
          </rPr>
          <t>Imre MATRAHAZI:</t>
        </r>
        <r>
          <rPr>
            <sz val="9"/>
            <color indexed="81"/>
            <rFont val="Tahoma"/>
            <family val="2"/>
          </rPr>
          <t xml:space="preserve">
Mile: 3:53.30</t>
        </r>
      </text>
    </comment>
    <comment ref="P13" authorId="0" shapeId="0" xr:uid="{00000000-0006-0000-0D00-000002000000}">
      <text>
        <r>
          <rPr>
            <b/>
            <sz val="9"/>
            <color indexed="81"/>
            <rFont val="Tahoma"/>
            <family val="2"/>
          </rPr>
          <t>Imre MATRAHAZI:</t>
        </r>
        <r>
          <rPr>
            <sz val="9"/>
            <color indexed="81"/>
            <rFont val="Tahoma"/>
            <family val="2"/>
          </rPr>
          <t xml:space="preserve">
Mile: 4:25.20</t>
        </r>
      </text>
    </comment>
  </commentList>
</comments>
</file>

<file path=xl/sharedStrings.xml><?xml version="1.0" encoding="utf-8"?>
<sst xmlns="http://schemas.openxmlformats.org/spreadsheetml/2006/main" count="3983" uniqueCount="688">
  <si>
    <t>Lopen</t>
  </si>
  <si>
    <t>100m</t>
  </si>
  <si>
    <t>200m</t>
  </si>
  <si>
    <t>400m</t>
  </si>
  <si>
    <t>800m</t>
  </si>
  <si>
    <t>1500m</t>
  </si>
  <si>
    <t>3000m</t>
  </si>
  <si>
    <t>5000m</t>
  </si>
  <si>
    <t>100mH</t>
  </si>
  <si>
    <t>110mH</t>
  </si>
  <si>
    <t>400mH</t>
  </si>
  <si>
    <t>3000mSC</t>
  </si>
  <si>
    <t>4x100m</t>
  </si>
  <si>
    <t>4x400m</t>
  </si>
  <si>
    <t>Hoog</t>
  </si>
  <si>
    <t>Hoogspringen</t>
  </si>
  <si>
    <t>Polshoog</t>
  </si>
  <si>
    <t>Polsstokhoogspringen</t>
  </si>
  <si>
    <t>Ver / hss</t>
  </si>
  <si>
    <t>Verspringen</t>
  </si>
  <si>
    <t>Hinkstapspringen</t>
  </si>
  <si>
    <t>Lang werpen</t>
  </si>
  <si>
    <t>Kogelslingeren</t>
  </si>
  <si>
    <t>Speerwerpen</t>
  </si>
  <si>
    <t>Discuswerpen</t>
  </si>
  <si>
    <t>Kogel</t>
  </si>
  <si>
    <t>Kogelstoten</t>
  </si>
  <si>
    <t>Opening</t>
  </si>
  <si>
    <t>commercial</t>
  </si>
  <si>
    <t>tijdschema</t>
  </si>
  <si>
    <t>7Kamp</t>
  </si>
  <si>
    <t>10Kamp</t>
  </si>
  <si>
    <t>start</t>
  </si>
  <si>
    <t>eind</t>
  </si>
  <si>
    <t>wie</t>
  </si>
  <si>
    <t>wat</t>
  </si>
  <si>
    <t>waar</t>
  </si>
  <si>
    <t>tabblad</t>
  </si>
  <si>
    <t>Cue's</t>
  </si>
  <si>
    <t>Aantekeningen</t>
  </si>
  <si>
    <t>AU: prijsuitreikers+functie</t>
  </si>
  <si>
    <t>C1+C2</t>
  </si>
  <si>
    <t>T12 / BK / RB / TE / BK</t>
  </si>
  <si>
    <t>T12+U20+TE</t>
  </si>
  <si>
    <t>S / G50+T1+RB + T2 / T5 / S / T3</t>
  </si>
  <si>
    <t>EH = FM</t>
  </si>
  <si>
    <t>Alle (1HL)</t>
  </si>
  <si>
    <t>G51+T1+BK+T2</t>
  </si>
  <si>
    <t>S / G52+T1+TE + T2 / T5 / S / T3</t>
  </si>
  <si>
    <t>G53+T1+BK+T2</t>
  </si>
  <si>
    <t>S / G54+T1+BK+T2 / T5 / S</t>
  </si>
  <si>
    <t>1HL</t>
  </si>
  <si>
    <t>T6???</t>
  </si>
  <si>
    <t>4:44 / 4:53</t>
  </si>
  <si>
    <t>5:03/5:14</t>
  </si>
  <si>
    <t>G55+T1+TE+T2</t>
  </si>
  <si>
    <t>G56+T1+RB+T2</t>
  </si>
  <si>
    <t>S / G57+T1+BK+T2 / T5 / S</t>
  </si>
  <si>
    <t>Geen HB</t>
  </si>
  <si>
    <t>Overgangsreg.</t>
  </si>
  <si>
    <t>2HL</t>
  </si>
  <si>
    <t>T7??? Ver V50-65</t>
  </si>
  <si>
    <t>3,62/3,41/3,21/3,01</t>
  </si>
  <si>
    <t>T12+U21+RB</t>
  </si>
  <si>
    <t>G58+T1+BK+T2</t>
  </si>
  <si>
    <t>S / G59+T1+BK+T2 / T5 / S</t>
  </si>
  <si>
    <t>5:26/5:41</t>
  </si>
  <si>
    <t>5:57/6:15/6:36</t>
  </si>
  <si>
    <t>G60+T1+RB+T2</t>
  </si>
  <si>
    <t>S / G61+T1+TE + T2 / T5 / S / T3</t>
  </si>
  <si>
    <t>S / G62+T1+TE + T2 / T5 / S / T3</t>
  </si>
  <si>
    <t>T12+U22+TE</t>
  </si>
  <si>
    <t>S / G63+T1+BK+T2 / T5 / S</t>
  </si>
  <si>
    <t>T6/T7??</t>
  </si>
  <si>
    <t>18,30/21,10</t>
  </si>
  <si>
    <t>G64+T1+TE+T2</t>
  </si>
  <si>
    <t>T7??</t>
  </si>
  <si>
    <t>4,28/4,06/3,83</t>
  </si>
  <si>
    <t>G65+T1+TE+T2</t>
  </si>
  <si>
    <t>S / G66+T1+BK + T2 / T5 / S / T3</t>
  </si>
  <si>
    <t>T6?</t>
  </si>
  <si>
    <t>G67+T1+TE+T2</t>
  </si>
  <si>
    <t>S / G68+T1+BK+T2 / T5 / S</t>
  </si>
  <si>
    <t>T7?</t>
  </si>
  <si>
    <t>5:16-6:29</t>
  </si>
  <si>
    <t>T12+U23+BK</t>
  </si>
  <si>
    <t>S / G69+T1+RB + T2 / T5 / S / T3</t>
  </si>
  <si>
    <t>S / G70+T1+BK + T2 / T5 / S / T3</t>
  </si>
  <si>
    <t>S / G71+T1+RB + T2 / T5 / S / T3</t>
  </si>
  <si>
    <t>G72+T1+TE+T2</t>
  </si>
  <si>
    <t>S / G73+T1+BK + T2 / T5 / S / T3</t>
  </si>
  <si>
    <t>T12+U24+RB</t>
  </si>
  <si>
    <t>S / G74+T1+BK+T2 / T5 / S</t>
  </si>
  <si>
    <t>G75+T1+TE+T2</t>
  </si>
  <si>
    <t>G76+T1+RB+T2</t>
  </si>
  <si>
    <t>G77+T1+RB+T2</t>
  </si>
  <si>
    <t>33,48/34,99/36,64</t>
  </si>
  <si>
    <t>S / G78+T1+BK + T2 / T5 / S / T3</t>
  </si>
  <si>
    <t>G79+T1+TE+T2</t>
  </si>
  <si>
    <t>T12+U25+BK</t>
  </si>
  <si>
    <t>1/2HL</t>
  </si>
  <si>
    <t>S / G80+T1+RB+T2 / T5 / S</t>
  </si>
  <si>
    <t>FvB=FM</t>
  </si>
  <si>
    <t>Winnaarstune T6</t>
  </si>
  <si>
    <t>G81+T8+RB / T9 / T10</t>
  </si>
  <si>
    <t>Aankondiging cat.</t>
  </si>
  <si>
    <t>Uitreiker(s)</t>
  </si>
  <si>
    <t>T9 (na ontvangst bloemen)</t>
  </si>
  <si>
    <t>T9 - 2x?</t>
  </si>
  <si>
    <t>Podium + groep</t>
  </si>
  <si>
    <t>S / G82+T1+BK + T2 / T5 / S / T3</t>
  </si>
  <si>
    <t>S / G83+T1+BK+T2 / T5 / S</t>
  </si>
  <si>
    <t>10,22/10,53/10,89</t>
  </si>
  <si>
    <t>S / G84+T1+BK+T2 / T5 / S</t>
  </si>
  <si>
    <t>G85+T1+TE+T2</t>
  </si>
  <si>
    <t>T6/T7?</t>
  </si>
  <si>
    <t>11,17/11,62/10,75</t>
  </si>
  <si>
    <t>S / G86+T1+BK + T2 / T5 / S / T3</t>
  </si>
  <si>
    <t>11,69/11,56/11,94</t>
  </si>
  <si>
    <t>S / G87+T1+BK+T2 / T5 / S</t>
  </si>
  <si>
    <t>12,08/12,53/13,02/15,34</t>
  </si>
  <si>
    <t>T12+U26+RB</t>
  </si>
  <si>
    <t>G88+T1+BK+T2</t>
  </si>
  <si>
    <t>S / G89+T1+TE+T2 / T5 / S</t>
  </si>
  <si>
    <t>Winnaarstune T7</t>
  </si>
  <si>
    <t>G90+T8+TE / T9 / T10</t>
  </si>
  <si>
    <t>G91+T1+TE+T2</t>
  </si>
  <si>
    <t>S / G92+T1+RB+T2 / T5 / S</t>
  </si>
  <si>
    <t>9,50/8,70/8,90/8,10</t>
  </si>
  <si>
    <t>G93+T8+RB / T9 / T10</t>
  </si>
  <si>
    <t>G94+T1+BK+T2</t>
  </si>
  <si>
    <t>T12+U27+TE</t>
  </si>
  <si>
    <t>S / G95+T1+TE+T2 / T5 / S</t>
  </si>
  <si>
    <t>G96+T8+TE / T9 / T10</t>
  </si>
  <si>
    <t>S / G97+T1+BK+T2 / T5 / S</t>
  </si>
  <si>
    <t>S / G98+T1+BK+T2 / T5 / S</t>
  </si>
  <si>
    <t>G99+T1+TE+T2</t>
  </si>
  <si>
    <t>S / G100+T1+RB+T2 / T5 / S</t>
  </si>
  <si>
    <t>G101+T8+RB / T9 / T10</t>
  </si>
  <si>
    <t>S / G102+T1+TE+T2 / T5 / S</t>
  </si>
  <si>
    <t>G103+T8+TE / T9 / T10</t>
  </si>
  <si>
    <t>10,96/10,43/9,90/9,35/8,81/8,25/7,69</t>
  </si>
  <si>
    <t>2,34/1,97</t>
  </si>
  <si>
    <t># banen</t>
  </si>
  <si>
    <t>tijd per serie/atleet</t>
  </si>
  <si>
    <t>warming-up tijd</t>
  </si>
  <si>
    <t>verplaatsingstijd
overdracht&gt;onderdeel</t>
  </si>
  <si>
    <t>wedstrijdnaam:</t>
  </si>
  <si>
    <t>NK Teams</t>
  </si>
  <si>
    <t>versie</t>
  </si>
  <si>
    <t>1.2</t>
  </si>
  <si>
    <t>directory PDF's</t>
  </si>
  <si>
    <t>C:\Users\marce\OneDrive\Atletiek\05 Werkgroep Wedstrijdreglement\Competitiebepalingen</t>
  </si>
  <si>
    <t>balken tekenen</t>
  </si>
  <si>
    <t>ctrl + m</t>
  </si>
  <si>
    <t>Totaal tijdschema</t>
  </si>
  <si>
    <t>ctrl + b</t>
  </si>
  <si>
    <t>EP cue-schema</t>
  </si>
  <si>
    <t>ctrl + n</t>
  </si>
  <si>
    <t>Masters atleten tijdschema</t>
  </si>
  <si>
    <t>ctrl + z</t>
  </si>
  <si>
    <t>Meerkamp atleten tijdschema</t>
  </si>
  <si>
    <t>ctrl + a</t>
  </si>
  <si>
    <t>call room schema</t>
  </si>
  <si>
    <t>ctrl + s</t>
  </si>
  <si>
    <t>sorteren</t>
  </si>
  <si>
    <t>ctrl + e</t>
  </si>
  <si>
    <t>totaal excel sheet</t>
  </si>
  <si>
    <t>ctrl + r</t>
  </si>
  <si>
    <t>Bijprogramma atleten tijdschema</t>
  </si>
  <si>
    <t>ctrl + l</t>
  </si>
  <si>
    <t>jury tijdschema</t>
  </si>
  <si>
    <t>ctrl + j</t>
  </si>
  <si>
    <t>LET OP: dit moet regel 63 zijn!</t>
  </si>
  <si>
    <t>defaultwaarde desktop</t>
  </si>
  <si>
    <t>defaultwaarde laptop</t>
  </si>
  <si>
    <t>Marcel laptop</t>
  </si>
  <si>
    <t>rijhoogte</t>
  </si>
  <si>
    <t>correctie rijhoogte</t>
  </si>
  <si>
    <t>smallest font size = 0,25, medium=0,125 an large = 0</t>
  </si>
  <si>
    <t>start waarde X-as</t>
  </si>
  <si>
    <t>X-scale correctie</t>
  </si>
  <si>
    <t>datum:</t>
  </si>
  <si>
    <t>Vrijdag 24 juni</t>
  </si>
  <si>
    <t>Uur</t>
  </si>
  <si>
    <t>Minuten</t>
  </si>
  <si>
    <t>05</t>
  </si>
  <si>
    <t>10</t>
  </si>
  <si>
    <t>15</t>
  </si>
  <si>
    <t>20</t>
  </si>
  <si>
    <t>25</t>
  </si>
  <si>
    <t>30</t>
  </si>
  <si>
    <t>35</t>
  </si>
  <si>
    <t>40</t>
  </si>
  <si>
    <t>45</t>
  </si>
  <si>
    <t>50</t>
  </si>
  <si>
    <t>55</t>
  </si>
  <si>
    <t>Prijsuitreikingen</t>
  </si>
  <si>
    <t>Start</t>
  </si>
  <si>
    <t>Onderdeel</t>
  </si>
  <si>
    <t>Categorie</t>
  </si>
  <si>
    <t>Ronde</t>
  </si>
  <si>
    <t># Atleten</t>
  </si>
  <si>
    <t># Series</t>
  </si>
  <si>
    <t>Tijd/Serie</t>
  </si>
  <si>
    <t># pog.</t>
  </si>
  <si>
    <t>verplaatsing</t>
  </si>
  <si>
    <t>W-Up Tijd</t>
  </si>
  <si>
    <t>Duur</t>
  </si>
  <si>
    <t>E2E-tijd</t>
  </si>
  <si>
    <t>Finish</t>
  </si>
  <si>
    <t>Q + q</t>
  </si>
  <si>
    <t>bijzonderheden</t>
  </si>
  <si>
    <t>Event Presentation</t>
  </si>
  <si>
    <t>Pog. 2</t>
  </si>
  <si>
    <t>Pog. 3</t>
  </si>
  <si>
    <t>Pog. 4</t>
  </si>
  <si>
    <t>Pog 5.</t>
  </si>
  <si>
    <t>Pog.6</t>
  </si>
  <si>
    <t>tijd&lt;melden</t>
  </si>
  <si>
    <t>Meldtijd</t>
  </si>
  <si>
    <t>CR-In Tijd</t>
  </si>
  <si>
    <t>tijd in CR</t>
  </si>
  <si>
    <t>CR-Uit Tijd</t>
  </si>
  <si>
    <t>tijd CR-overdracht</t>
  </si>
  <si>
    <t>tijd in overdracht</t>
  </si>
  <si>
    <t>overdracht Tijd</t>
  </si>
  <si>
    <t>subwedstrijd</t>
  </si>
  <si>
    <t>starter</t>
  </si>
  <si>
    <t>recaller(s)</t>
  </si>
  <si>
    <t>juryteam</t>
  </si>
  <si>
    <t>uu:mm:ss</t>
  </si>
  <si>
    <t>Tijd/Poging</t>
  </si>
  <si>
    <t>Q (m)</t>
  </si>
  <si>
    <t>1e Intro</t>
  </si>
  <si>
    <t>2e Intro</t>
  </si>
  <si>
    <t>Mannen</t>
  </si>
  <si>
    <t>series</t>
  </si>
  <si>
    <t>2Q + 2q</t>
  </si>
  <si>
    <t>-</t>
  </si>
  <si>
    <t>NK</t>
  </si>
  <si>
    <t>Marco</t>
  </si>
  <si>
    <t>Nico</t>
  </si>
  <si>
    <t>Vrouwen</t>
  </si>
  <si>
    <t>2Q + 8q</t>
  </si>
  <si>
    <t>komt van 5 series</t>
  </si>
  <si>
    <t>2Q + 6q</t>
  </si>
  <si>
    <t>halve finale</t>
  </si>
  <si>
    <t>finale</t>
  </si>
  <si>
    <t>3000mSc</t>
  </si>
  <si>
    <t>oorspronkelijk 12 deeln</t>
  </si>
  <si>
    <t>CP</t>
  </si>
  <si>
    <t>nvt</t>
  </si>
  <si>
    <t>Tijd</t>
  </si>
  <si>
    <t>Aankondiging</t>
  </si>
  <si>
    <t>Looponderdelen</t>
  </si>
  <si>
    <t>Ver/HSS</t>
  </si>
  <si>
    <t>n.a.</t>
  </si>
  <si>
    <t>Kogelslingeren W-up</t>
  </si>
  <si>
    <t>400m W-up</t>
  </si>
  <si>
    <t>series - serie 1</t>
  </si>
  <si>
    <t>400m Mannen</t>
  </si>
  <si>
    <t>series - serie 2</t>
  </si>
  <si>
    <t>Mannen / +5'</t>
  </si>
  <si>
    <t>series - serie 3</t>
  </si>
  <si>
    <t>Mannen /+5'</t>
  </si>
  <si>
    <t>series - serie 4</t>
  </si>
  <si>
    <t>Kogelslingeren Mannen</t>
  </si>
  <si>
    <t>Kogelslingeren / +0'</t>
  </si>
  <si>
    <t>Mannen / +6</t>
  </si>
  <si>
    <t>finale - serie 1</t>
  </si>
  <si>
    <t>series - serie 5</t>
  </si>
  <si>
    <t>400m Vrouwen</t>
  </si>
  <si>
    <t>Vrouwen / +8'</t>
  </si>
  <si>
    <t>14'</t>
  </si>
  <si>
    <t>R2 start</t>
  </si>
  <si>
    <t>Vrouwen / +8</t>
  </si>
  <si>
    <t>13'</t>
  </si>
  <si>
    <t>R3 start</t>
  </si>
  <si>
    <t>Hoogspringen W-up</t>
  </si>
  <si>
    <t>11'</t>
  </si>
  <si>
    <t>R4</t>
  </si>
  <si>
    <t>8'</t>
  </si>
  <si>
    <t>R5</t>
  </si>
  <si>
    <t>R6</t>
  </si>
  <si>
    <t>100m W-up</t>
  </si>
  <si>
    <t>100m Mannen</t>
  </si>
  <si>
    <t>Hoogspringen Vrouwen</t>
  </si>
  <si>
    <t>Mannen / +1'</t>
  </si>
  <si>
    <t>Hoogspringen -1'</t>
  </si>
  <si>
    <t>Mannen /+2'</t>
  </si>
  <si>
    <t>Mannen / +0'</t>
  </si>
  <si>
    <t>Mannen / 0'</t>
  </si>
  <si>
    <t>Polsstokhoogspringen W-up</t>
  </si>
  <si>
    <t>100m Vrouwen</t>
  </si>
  <si>
    <t>Vrouwen / +0'</t>
  </si>
  <si>
    <t>60'</t>
  </si>
  <si>
    <t>800m Mannen</t>
  </si>
  <si>
    <t>800m W-up</t>
  </si>
  <si>
    <t>series / +3'</t>
  </si>
  <si>
    <t>Polsstokhoogspringen Mannen</t>
  </si>
  <si>
    <t>finale - serie 1 / +3'</t>
  </si>
  <si>
    <t>series / +4'</t>
  </si>
  <si>
    <t>Kogelslingeren Vrouwen</t>
  </si>
  <si>
    <t>800m Vrouwen</t>
  </si>
  <si>
    <t>finale - serie 1 / +5'</t>
  </si>
  <si>
    <t>series / +2'</t>
  </si>
  <si>
    <t>onderdeel op 1/6</t>
  </si>
  <si>
    <t>halve finale - serie 1</t>
  </si>
  <si>
    <t>Mannen / +2'</t>
  </si>
  <si>
    <t>halve finale - serie 2</t>
  </si>
  <si>
    <t xml:space="preserve">13'  </t>
  </si>
  <si>
    <t xml:space="preserve">R3 </t>
  </si>
  <si>
    <t>Mannen  /+3'</t>
  </si>
  <si>
    <t>halve finale - serie 3</t>
  </si>
  <si>
    <t>Vrouwen / -1'</t>
  </si>
  <si>
    <t>400mH W-up</t>
  </si>
  <si>
    <t>400mH Mannen</t>
  </si>
  <si>
    <t>Mannen / +3'</t>
  </si>
  <si>
    <t>Mannen / +4'</t>
  </si>
  <si>
    <t>Verspringen W-up</t>
  </si>
  <si>
    <t>finale / +7'</t>
  </si>
  <si>
    <t>400mH Vrouwen</t>
  </si>
  <si>
    <t>Vrouwen / +2'</t>
  </si>
  <si>
    <t>Vrouwen/ / +3'</t>
  </si>
  <si>
    <t>Verspringen Vrouwen</t>
  </si>
  <si>
    <t>finale - serie 1 / +6'</t>
  </si>
  <si>
    <t>100m / +1'</t>
  </si>
  <si>
    <t>R2</t>
  </si>
  <si>
    <t>Vrouwen / +5'</t>
  </si>
  <si>
    <t>R3</t>
  </si>
  <si>
    <t>Discuswerpen W-up</t>
  </si>
  <si>
    <t>400m / +6'</t>
  </si>
  <si>
    <t>Mannen / +7'</t>
  </si>
  <si>
    <t>Mannen / +8</t>
  </si>
  <si>
    <t>Discuswerpen Mannen</t>
  </si>
  <si>
    <t>finale - serie 1 / +1'</t>
  </si>
  <si>
    <t>Vrouwen / +9'</t>
  </si>
  <si>
    <t>400m / +8'</t>
  </si>
  <si>
    <t>6'</t>
  </si>
  <si>
    <t>3000mSc Mannen</t>
  </si>
  <si>
    <t>3000mSc W-up</t>
  </si>
  <si>
    <t>finale / +0'</t>
  </si>
  <si>
    <t>7'</t>
  </si>
  <si>
    <t>3000mSc Vrouwen</t>
  </si>
  <si>
    <t>finale / -2'</t>
  </si>
  <si>
    <t>Tijdschema ASICS NK Atletiek 2022</t>
  </si>
  <si>
    <t>(versie: 2.2 )</t>
  </si>
  <si>
    <t>Aanvang</t>
  </si>
  <si>
    <t>Serie/groep</t>
  </si>
  <si>
    <t>prijsuitreiking</t>
  </si>
  <si>
    <t xml:space="preserve">Opening - </t>
  </si>
  <si>
    <t>serie 1 van 5</t>
  </si>
  <si>
    <t>serie 2 van 5</t>
  </si>
  <si>
    <t>serie 3 van 5</t>
  </si>
  <si>
    <t>serie 4 van 5</t>
  </si>
  <si>
    <t>serie 5 van 5</t>
  </si>
  <si>
    <t>serie 1 van 3</t>
  </si>
  <si>
    <t>serie 2 van 3</t>
  </si>
  <si>
    <t>serie 3 van 3</t>
  </si>
  <si>
    <t>Kogelslingeren - Mannen</t>
  </si>
  <si>
    <t>Hoogspringen - Vrouwen</t>
  </si>
  <si>
    <t>Kogelslingeren - Vrouwen</t>
  </si>
  <si>
    <t>Polsstokhoogspringen - Mannen</t>
  </si>
  <si>
    <t>100m - Mannen</t>
  </si>
  <si>
    <t>100m - Vrouwen</t>
  </si>
  <si>
    <t>Verspringen - Vrouwen</t>
  </si>
  <si>
    <t>3000mSc - Mannen</t>
  </si>
  <si>
    <t>Discuswerpen - Mannen</t>
  </si>
  <si>
    <t>3000mSc - Vrouwen</t>
  </si>
  <si>
    <t>Call room tijdschema</t>
  </si>
  <si>
    <t>Call room IN</t>
  </si>
  <si>
    <t>Call room UIT</t>
  </si>
  <si>
    <t>Tunnel UIT</t>
  </si>
  <si>
    <t>Zaterdag 25 juni</t>
  </si>
  <si>
    <t>pendelestafette</t>
  </si>
  <si>
    <t>kids 1</t>
  </si>
  <si>
    <t>kids 2</t>
  </si>
  <si>
    <t>Vervalt</t>
  </si>
  <si>
    <t>Mannen 10kamp</t>
  </si>
  <si>
    <t>Vrouwen 7kamp</t>
  </si>
  <si>
    <t>2Q + 7q</t>
  </si>
  <si>
    <t>1 afmelding SF</t>
  </si>
  <si>
    <t>4Q + 4q</t>
  </si>
  <si>
    <t>5000m Mannen</t>
  </si>
  <si>
    <t>5000m W-up</t>
  </si>
  <si>
    <t>finale / -1'</t>
  </si>
  <si>
    <t>100m Mannen 10kamp</t>
  </si>
  <si>
    <t>100m / +0`</t>
  </si>
  <si>
    <t>5000m Vrouwen</t>
  </si>
  <si>
    <t>Verspringen W-up / +0'</t>
  </si>
  <si>
    <t>100mH W-up</t>
  </si>
  <si>
    <t>100mH Vrouwen 7kamp</t>
  </si>
  <si>
    <t>Vrouwen 7kamp / +2'</t>
  </si>
  <si>
    <t>Verspringen Mannen 10kamp</t>
  </si>
  <si>
    <t>- serie 1</t>
  </si>
  <si>
    <t>/Atleten niet aanwezig</t>
  </si>
  <si>
    <t>pendelestafette W-up</t>
  </si>
  <si>
    <t>/Verplaatst van 12:35</t>
  </si>
  <si>
    <t>200m W-up</t>
  </si>
  <si>
    <t>200m Mannen</t>
  </si>
  <si>
    <t>Delay 20'</t>
  </si>
  <si>
    <t>Mannen / + 1'</t>
  </si>
  <si>
    <t>Discuswerpen Vrouwen</t>
  </si>
  <si>
    <t>Kogelstoten W-up</t>
  </si>
  <si>
    <t>11 '</t>
  </si>
  <si>
    <t>200m Vrouwen</t>
  </si>
  <si>
    <t>10'</t>
  </si>
  <si>
    <t>Kogelstoten Mannen 10kamp</t>
  </si>
  <si>
    <t>serie 1 / +30'</t>
  </si>
  <si>
    <t>9'</t>
  </si>
  <si>
    <t>Start poging 2 / +30'</t>
  </si>
  <si>
    <t>Start poging 3 / +30'</t>
  </si>
  <si>
    <t>2x 7'</t>
  </si>
  <si>
    <t>Polsstokhoogspringen Vrouwen</t>
  </si>
  <si>
    <t>finale / +1'</t>
  </si>
  <si>
    <t>finale / +3'</t>
  </si>
  <si>
    <t>finale / +5'</t>
  </si>
  <si>
    <t>Mannen / +6'</t>
  </si>
  <si>
    <t>Vrouwen / +4'</t>
  </si>
  <si>
    <t>Verspringen Mannen</t>
  </si>
  <si>
    <t>finale - serie 1 / +4'</t>
  </si>
  <si>
    <t>+15'</t>
  </si>
  <si>
    <t>onderdeel op 2/6</t>
  </si>
  <si>
    <t>Hoogspringen Mannen 10kamp</t>
  </si>
  <si>
    <t>+22'</t>
  </si>
  <si>
    <t>onderdeel op 3/6</t>
  </si>
  <si>
    <t>onderdeel op 4/6</t>
  </si>
  <si>
    <t>onderdeel op 5/6</t>
  </si>
  <si>
    <t>+10'</t>
  </si>
  <si>
    <t>Speerwerpen W-up</t>
  </si>
  <si>
    <t>1500m Mannen</t>
  </si>
  <si>
    <t>1500m W-up</t>
  </si>
  <si>
    <t>series / +0'</t>
  </si>
  <si>
    <t>Kogelstoten Vrouwen 7kamp</t>
  </si>
  <si>
    <t>series / -1'</t>
  </si>
  <si>
    <t>- serie 1 / +9'</t>
  </si>
  <si>
    <t>Speerwerpen Mannen</t>
  </si>
  <si>
    <t>Start poging 2 / +9'</t>
  </si>
  <si>
    <t>+8'</t>
  </si>
  <si>
    <t>1500m Vrouwen</t>
  </si>
  <si>
    <t>Start poging 3 / +9'</t>
  </si>
  <si>
    <t xml:space="preserve">R2 </t>
  </si>
  <si>
    <t>-7'</t>
  </si>
  <si>
    <t>200m Vrouwen 7kamp</t>
  </si>
  <si>
    <t>400m Mannen 10kamp</t>
  </si>
  <si>
    <t>serie 1 van 2</t>
  </si>
  <si>
    <t>serie 2 van 2</t>
  </si>
  <si>
    <t>5000m - Mannen</t>
  </si>
  <si>
    <t>5000m - Vrouwen</t>
  </si>
  <si>
    <t>Discuswerpen - Vrouwen</t>
  </si>
  <si>
    <t>800m - Mannen</t>
  </si>
  <si>
    <t>800m - Vrouwen</t>
  </si>
  <si>
    <t>400mH - Mannen</t>
  </si>
  <si>
    <t>400mH - Vrouwen</t>
  </si>
  <si>
    <t>Verspringen - Mannen</t>
  </si>
  <si>
    <t>Polsstokhoogspringen - Vrouwen</t>
  </si>
  <si>
    <t>Speerwerpen - Mannen</t>
  </si>
  <si>
    <t>Zaterdag 30 mei 2026</t>
  </si>
  <si>
    <t># Atleten/ Teams</t>
  </si>
  <si>
    <t>Gemengd</t>
  </si>
  <si>
    <t>Split Time NK Teams</t>
  </si>
  <si>
    <t>(versie: 1.2 )</t>
  </si>
  <si>
    <t>110mH W-up</t>
  </si>
  <si>
    <t>110mH Mannen 10kamp</t>
  </si>
  <si>
    <t>Mannen 10kamp / +2'</t>
  </si>
  <si>
    <t>Discuswerpen Mannen 10kamp</t>
  </si>
  <si>
    <t>- serie 1 / +5'</t>
  </si>
  <si>
    <t>Verspringen Vrouwen 7kamp</t>
  </si>
  <si>
    <t>110mH Mannen</t>
  </si>
  <si>
    <t>Speerwerpen Vrouwen</t>
  </si>
  <si>
    <t>- serie 1 / +0'</t>
  </si>
  <si>
    <t>finale - serie 1 /  +5'</t>
  </si>
  <si>
    <t>100mH Vrouwen</t>
  </si>
  <si>
    <t>Vrouwen / +3'</t>
  </si>
  <si>
    <t>Hinkstapspringen W-up</t>
  </si>
  <si>
    <t>Hinkstapspringen Mannen</t>
  </si>
  <si>
    <t>finale - serie 1 / -5'</t>
  </si>
  <si>
    <t>Kogelstoten Mannen</t>
  </si>
  <si>
    <t>2 x 17'</t>
  </si>
  <si>
    <t>12'</t>
  </si>
  <si>
    <t>Speerwerpen Vrouwen 7kamp</t>
  </si>
  <si>
    <t>- serie 1 / +2'</t>
  </si>
  <si>
    <t>18'</t>
  </si>
  <si>
    <t>2x 10'</t>
  </si>
  <si>
    <t>groep A</t>
  </si>
  <si>
    <t>finale  /+3'</t>
  </si>
  <si>
    <t>Speerwerpen Mannen 10kamp</t>
  </si>
  <si>
    <t>groep A - serie 1 / +30'</t>
  </si>
  <si>
    <t>finale - serie 1 / +0'</t>
  </si>
  <si>
    <t>(5 atleten)</t>
  </si>
  <si>
    <t>groep B</t>
  </si>
  <si>
    <t>groep B - serie 1</t>
  </si>
  <si>
    <t>Start poging 2</t>
  </si>
  <si>
    <t>800m Vrouwen 7kamp</t>
  </si>
  <si>
    <t>Start poging 3</t>
  </si>
  <si>
    <t>Start poging 4</t>
  </si>
  <si>
    <t>Start poging 5</t>
  </si>
  <si>
    <t>1500m Mannen 10kamp</t>
  </si>
  <si>
    <t>Zondag 26 juni</t>
  </si>
  <si>
    <t>Discuswerpen + Polsstokhoogspringen</t>
  </si>
  <si>
    <t>serie 1 van 1</t>
  </si>
  <si>
    <t>FRI</t>
  </si>
  <si>
    <t xml:space="preserve">SAT </t>
  </si>
  <si>
    <t xml:space="preserve">SUN </t>
  </si>
  <si>
    <t xml:space="preserve">MON </t>
  </si>
  <si>
    <t xml:space="preserve">TUE </t>
  </si>
  <si>
    <t xml:space="preserve">WED </t>
  </si>
  <si>
    <t xml:space="preserve">THU </t>
  </si>
  <si>
    <t xml:space="preserve">FRI </t>
  </si>
  <si>
    <t>DAY 1</t>
  </si>
  <si>
    <t>DAY 2</t>
  </si>
  <si>
    <t>DAY 3</t>
  </si>
  <si>
    <t>DAY 4</t>
  </si>
  <si>
    <t>DAY 5</t>
  </si>
  <si>
    <t>DAY 6</t>
  </si>
  <si>
    <t>DAY 7</t>
  </si>
  <si>
    <t>DAY 8</t>
  </si>
  <si>
    <t>DAY 9</t>
  </si>
  <si>
    <t>DAY 10</t>
  </si>
  <si>
    <t>a.m.</t>
  </si>
  <si>
    <t>p.m.</t>
  </si>
  <si>
    <t>M</t>
  </si>
  <si>
    <t>Pre Q/R1</t>
  </si>
  <si>
    <t>SF/F</t>
  </si>
  <si>
    <t>W</t>
  </si>
  <si>
    <t>R1</t>
  </si>
  <si>
    <t>SF</t>
  </si>
  <si>
    <t>F</t>
  </si>
  <si>
    <t>10,000m</t>
  </si>
  <si>
    <t>Marathon</t>
  </si>
  <si>
    <t>3000m SC</t>
  </si>
  <si>
    <t>100m H/110m H</t>
  </si>
  <si>
    <t>400m H</t>
  </si>
  <si>
    <t>High Jump</t>
  </si>
  <si>
    <t>Q</t>
  </si>
  <si>
    <t>Pole Vault</t>
  </si>
  <si>
    <t xml:space="preserve"> </t>
  </si>
  <si>
    <t>Long Jump</t>
  </si>
  <si>
    <t>Triple Jump</t>
  </si>
  <si>
    <t>Shot Put</t>
  </si>
  <si>
    <t>Discus Throw</t>
  </si>
  <si>
    <t>Hammer Throw</t>
  </si>
  <si>
    <t>Javelin Throw</t>
  </si>
  <si>
    <t>Decathlon/Hept.</t>
  </si>
  <si>
    <t>100/LJ/SP</t>
  </si>
  <si>
    <t>HJ/400</t>
  </si>
  <si>
    <t>110H/DT/PV</t>
  </si>
  <si>
    <t>JT/1500</t>
  </si>
  <si>
    <t>100H/HJ</t>
  </si>
  <si>
    <t>SP/200</t>
  </si>
  <si>
    <t>LJ/JT</t>
  </si>
  <si>
    <t>20km R. Walk</t>
  </si>
  <si>
    <t>50km R. Walk</t>
  </si>
  <si>
    <t>4 x 100m Relay</t>
  </si>
  <si>
    <t>4 x 400m Relay</t>
  </si>
  <si>
    <t>Finals</t>
  </si>
  <si>
    <t>Total</t>
  </si>
  <si>
    <t>Grand Total</t>
  </si>
  <si>
    <t>Medal Ceremonies</t>
  </si>
  <si>
    <t>LONDON WCH 2017</t>
  </si>
  <si>
    <t>TRACK</t>
  </si>
  <si>
    <t>MEN</t>
  </si>
  <si>
    <t>Event</t>
  </si>
  <si>
    <t>WOMEN</t>
  </si>
  <si>
    <t>Final</t>
  </si>
  <si>
    <t>Semi-Finals</t>
  </si>
  <si>
    <t>Round 1</t>
  </si>
  <si>
    <t>Entries</t>
  </si>
  <si>
    <t>Entry Standard</t>
  </si>
  <si>
    <t>Qual.</t>
  </si>
  <si>
    <t>Heats</t>
  </si>
  <si>
    <t>C</t>
  </si>
  <si>
    <t>P/F/M</t>
  </si>
  <si>
    <t>10.16</t>
  </si>
  <si>
    <t>100m Entries</t>
  </si>
  <si>
    <t>11.33</t>
  </si>
  <si>
    <t>2+3</t>
  </si>
  <si>
    <t>100m Prelim. R</t>
  </si>
  <si>
    <t>20.50</t>
  </si>
  <si>
    <t>23.20</t>
  </si>
  <si>
    <t>45.50</t>
  </si>
  <si>
    <t>52.00</t>
  </si>
  <si>
    <t>1:46.00</t>
  </si>
  <si>
    <t>2:01.00</t>
  </si>
  <si>
    <t>5+2</t>
  </si>
  <si>
    <t>3:36.20</t>
  </si>
  <si>
    <t>4:06.50</t>
  </si>
  <si>
    <t>13:23.00</t>
  </si>
  <si>
    <t>15:20.00</t>
  </si>
  <si>
    <t>27:45.00</t>
  </si>
  <si>
    <t>32:00.00</t>
  </si>
  <si>
    <t>2:18:00</t>
  </si>
  <si>
    <t>2:44:00</t>
  </si>
  <si>
    <t>8:28.00</t>
  </si>
  <si>
    <t>9:44.00</t>
  </si>
  <si>
    <t>13.47</t>
  </si>
  <si>
    <t>110m H/100m H</t>
  </si>
  <si>
    <t>13.00</t>
  </si>
  <si>
    <t>49.50</t>
  </si>
  <si>
    <t>56.20</t>
  </si>
  <si>
    <t>1:25:00</t>
  </si>
  <si>
    <t>20km RW</t>
  </si>
  <si>
    <t>1:36:00</t>
  </si>
  <si>
    <t>4:06:00</t>
  </si>
  <si>
    <t>50km RW</t>
  </si>
  <si>
    <t>4 x 100m R</t>
  </si>
  <si>
    <t>4 x 400m R</t>
  </si>
  <si>
    <t>P = Preliminary Entry, F = Final Entry, M = Maximum Competing, C = Confirmed Entry</t>
  </si>
  <si>
    <t>*inculdes unqualified, **without unqualified</t>
  </si>
  <si>
    <t>FIELD</t>
  </si>
  <si>
    <t>Starting Heights and Progression</t>
  </si>
  <si>
    <t>*</t>
  </si>
  <si>
    <t>CE H</t>
  </si>
  <si>
    <r>
      <t xml:space="preserve">Q: </t>
    </r>
    <r>
      <rPr>
        <sz val="10"/>
        <rFont val="Arial"/>
        <family val="2"/>
      </rPr>
      <t>2.17-2.22-2.26-2.29-2.31</t>
    </r>
  </si>
  <si>
    <t>0</t>
  </si>
  <si>
    <t>2.31</t>
  </si>
  <si>
    <t>32</t>
  </si>
  <si>
    <t>2.28</t>
  </si>
  <si>
    <t>1.94</t>
  </si>
  <si>
    <t>1.95</t>
  </si>
  <si>
    <r>
      <t xml:space="preserve">Q: </t>
    </r>
    <r>
      <rPr>
        <sz val="10"/>
        <rFont val="Arial"/>
        <family val="2"/>
      </rPr>
      <t>1.78-1.83-1.88-1.92-1.95</t>
    </r>
  </si>
  <si>
    <r>
      <t>F:</t>
    </r>
    <r>
      <rPr>
        <sz val="9"/>
        <color indexed="8"/>
        <rFont val="Arial"/>
        <family val="2"/>
        <charset val="238"/>
      </rPr>
      <t xml:space="preserve"> </t>
    </r>
    <r>
      <rPr>
        <sz val="9"/>
        <rFont val="Arial"/>
        <family val="2"/>
        <charset val="238"/>
      </rPr>
      <t>2.20-2.25-2.29-2.32-2.35-2.38-2.41-2.44</t>
    </r>
  </si>
  <si>
    <r>
      <t xml:space="preserve">F: </t>
    </r>
    <r>
      <rPr>
        <sz val="10"/>
        <rFont val="Arial"/>
        <family val="2"/>
      </rPr>
      <t>1.89-1.93-1.97-2.00-2.03 +2cm</t>
    </r>
  </si>
  <si>
    <r>
      <t xml:space="preserve">Q: </t>
    </r>
    <r>
      <rPr>
        <sz val="10"/>
        <rFont val="Arial"/>
        <family val="2"/>
      </rPr>
      <t>5.25-5.40-5.55-5.65-5.70</t>
    </r>
  </si>
  <si>
    <t>5.70</t>
  </si>
  <si>
    <t>5.65</t>
  </si>
  <si>
    <t>4.50</t>
  </si>
  <si>
    <t>4.60</t>
  </si>
  <si>
    <r>
      <t xml:space="preserve">Q: </t>
    </r>
    <r>
      <rPr>
        <sz val="10"/>
        <rFont val="Arial"/>
        <family val="2"/>
      </rPr>
      <t>4.15-4.30-4.45-4.55-4.60</t>
    </r>
  </si>
  <si>
    <r>
      <t>F:</t>
    </r>
    <r>
      <rPr>
        <b/>
        <sz val="10"/>
        <color indexed="22"/>
        <rFont val="Arial"/>
        <family val="2"/>
      </rPr>
      <t xml:space="preserve"> </t>
    </r>
    <r>
      <rPr>
        <sz val="10"/>
        <rFont val="Arial"/>
        <family val="2"/>
      </rPr>
      <t>5.50-5.65-5.75-5.82-5.89-5.96 +5cm</t>
    </r>
  </si>
  <si>
    <r>
      <t xml:space="preserve">F: </t>
    </r>
    <r>
      <rPr>
        <sz val="8"/>
        <rFont val="Arial"/>
        <family val="2"/>
        <charset val="238"/>
      </rPr>
      <t>4.30-4.45-4.55-4.65-4.75-4.82-4.89-4.96-5.02</t>
    </r>
  </si>
  <si>
    <t>3</t>
  </si>
  <si>
    <t>8.10</t>
  </si>
  <si>
    <t>6.70</t>
  </si>
  <si>
    <t>6.75</t>
  </si>
  <si>
    <t>5</t>
  </si>
  <si>
    <t>17.05</t>
  </si>
  <si>
    <t>16.90</t>
  </si>
  <si>
    <t>14.20</t>
  </si>
  <si>
    <t>14.30</t>
  </si>
  <si>
    <t>7</t>
  </si>
  <si>
    <t>4</t>
  </si>
  <si>
    <t>20.65</t>
  </si>
  <si>
    <t>20.45</t>
  </si>
  <si>
    <t>17.75</t>
  </si>
  <si>
    <t>18.70</t>
  </si>
  <si>
    <t>65.00</t>
  </si>
  <si>
    <t>61.00</t>
  </si>
  <si>
    <t>63.00</t>
  </si>
  <si>
    <t>6</t>
  </si>
  <si>
    <t>77.00</t>
  </si>
  <si>
    <t>76.00</t>
  </si>
  <si>
    <t>70.00</t>
  </si>
  <si>
    <t>73.00</t>
  </si>
  <si>
    <t>82.50</t>
  </si>
  <si>
    <t>82.00</t>
  </si>
  <si>
    <t>61.50</t>
  </si>
  <si>
    <t>11</t>
  </si>
  <si>
    <r>
      <t>CE High Jump:</t>
    </r>
    <r>
      <rPr>
        <b/>
        <sz val="10"/>
        <rFont val="Arial"/>
        <family val="2"/>
      </rPr>
      <t xml:space="preserve"> </t>
    </r>
    <r>
      <rPr>
        <sz val="10"/>
        <rFont val="Arial"/>
        <family val="2"/>
      </rPr>
      <t>A: 1.84, B: 1.78 +3cm</t>
    </r>
  </si>
  <si>
    <t>8075</t>
  </si>
  <si>
    <t>Dec/Heptathlon</t>
  </si>
  <si>
    <t>6075</t>
  </si>
  <si>
    <r>
      <t>CE High Jump:</t>
    </r>
    <r>
      <rPr>
        <sz val="10"/>
        <rFont val="Arial"/>
        <family val="2"/>
      </rPr>
      <t xml:space="preserve">  A: 1.65, B: 1.53 +3cm</t>
    </r>
  </si>
  <si>
    <r>
      <t xml:space="preserve">CE Pole Vault: </t>
    </r>
    <r>
      <rPr>
        <sz val="10"/>
        <rFont val="Arial"/>
        <family val="2"/>
      </rPr>
      <t>A: 4.20, B: 3.80 +10cm</t>
    </r>
  </si>
  <si>
    <t>P = Preliminary Entry, F = Final Entry, M = Maximum Competing, C = Confirmed Entry, * = with Q standard</t>
  </si>
  <si>
    <t>CE H = Combined Events Heats</t>
  </si>
  <si>
    <t>PV Men stopped at 5.55 with 13 in the Final (two athletes only at 5.65)</t>
  </si>
  <si>
    <t>HJ Men stopped at 2.29 with12 in the Final</t>
  </si>
  <si>
    <t>PV Women stopped at 4.55 with 12 in the final (one athlete only at 4.60)</t>
  </si>
  <si>
    <t>HJ Women stopped at 1.92 with13 in the Final</t>
  </si>
  <si>
    <t>THROWING EVENTS SECTOR ARCS BEIJING WCH 2015</t>
  </si>
  <si>
    <t>Shot Put Men</t>
  </si>
  <si>
    <t>Shot Put Women</t>
  </si>
  <si>
    <t>Qualification (Q)</t>
  </si>
  <si>
    <t>Yellow line</t>
  </si>
  <si>
    <t>White line</t>
  </si>
  <si>
    <t>WR</t>
  </si>
  <si>
    <t>Marker box</t>
  </si>
  <si>
    <t>CR</t>
  </si>
  <si>
    <t>Dec.</t>
  </si>
  <si>
    <t>Hep.</t>
  </si>
  <si>
    <t>Discus Throw Men</t>
  </si>
  <si>
    <t>Discus Throw Women</t>
  </si>
  <si>
    <t>Hammer Throw Men</t>
  </si>
  <si>
    <t>Hammer Throw Women</t>
  </si>
  <si>
    <t>Javelin Throw Men</t>
  </si>
  <si>
    <t>Javelin Throw Women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</si>
</sst>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70" x14ac:knownFonts="1">
    <font>
      <sz val="11"/>
      <color theme="1"/>
      <name val="Arial"/>
      <family val="2"/>
    </font>
    <font>
      <sz val="11"/>
      <color theme="1"/>
      <name val="Calibri"/>
      <family val="2"/>
      <scheme val="minor"/>
    </font>
    <font>
      <sz val="10"/>
      <name val="Arial"/>
      <family val="2"/>
    </font>
    <font>
      <sz val="8"/>
      <name val="Arial"/>
      <family val="2"/>
    </font>
    <font>
      <sz val="9"/>
      <name val="Arial"/>
      <family val="2"/>
    </font>
    <font>
      <sz val="9"/>
      <color indexed="81"/>
      <name val="Tahoma"/>
      <family val="2"/>
    </font>
    <font>
      <b/>
      <sz val="10"/>
      <name val="Arial"/>
      <family val="2"/>
    </font>
    <font>
      <sz val="10"/>
      <color indexed="10"/>
      <name val="Arial"/>
      <family val="2"/>
    </font>
    <font>
      <b/>
      <sz val="10"/>
      <color indexed="10"/>
      <name val="Arial"/>
      <family val="2"/>
    </font>
    <font>
      <b/>
      <sz val="12"/>
      <name val="Arial"/>
      <family val="2"/>
    </font>
    <font>
      <b/>
      <sz val="8"/>
      <name val="Arial"/>
      <family val="2"/>
    </font>
    <font>
      <b/>
      <sz val="8"/>
      <name val="Arial"/>
      <family val="2"/>
      <charset val="238"/>
    </font>
    <font>
      <sz val="10"/>
      <color indexed="10"/>
      <name val="Arial"/>
      <family val="2"/>
      <charset val="238"/>
    </font>
    <font>
      <sz val="10"/>
      <color indexed="12"/>
      <name val="Arial"/>
      <family val="2"/>
    </font>
    <font>
      <sz val="10"/>
      <color indexed="12"/>
      <name val="Arial"/>
      <family val="2"/>
      <charset val="238"/>
    </font>
    <font>
      <b/>
      <sz val="10"/>
      <color indexed="10"/>
      <name val="Arial"/>
      <family val="2"/>
      <charset val="238"/>
    </font>
    <font>
      <b/>
      <sz val="10"/>
      <name val="Arial"/>
      <family val="2"/>
      <charset val="238"/>
    </font>
    <font>
      <sz val="10"/>
      <name val="Arial"/>
      <family val="2"/>
      <charset val="238"/>
    </font>
    <font>
      <b/>
      <sz val="10"/>
      <color indexed="22"/>
      <name val="Arial"/>
      <family val="2"/>
    </font>
    <font>
      <b/>
      <sz val="12"/>
      <name val="Arial"/>
      <family val="2"/>
      <charset val="238"/>
    </font>
    <font>
      <sz val="8"/>
      <name val="Arial"/>
      <family val="2"/>
      <charset val="238"/>
    </font>
    <font>
      <b/>
      <sz val="9"/>
      <name val="Arial"/>
      <family val="2"/>
      <charset val="238"/>
    </font>
    <font>
      <sz val="9"/>
      <color indexed="8"/>
      <name val="Arial"/>
      <family val="2"/>
      <charset val="238"/>
    </font>
    <font>
      <sz val="9"/>
      <name val="Arial"/>
      <family val="2"/>
      <charset val="238"/>
    </font>
    <font>
      <b/>
      <sz val="9"/>
      <color indexed="81"/>
      <name val="Tahoma"/>
      <family val="2"/>
    </font>
    <font>
      <sz val="5"/>
      <color theme="1"/>
      <name val="Arial"/>
      <family val="2"/>
    </font>
    <font>
      <sz val="10"/>
      <color theme="1"/>
      <name val="Arial"/>
      <family val="2"/>
    </font>
    <font>
      <b/>
      <sz val="8"/>
      <color theme="1"/>
      <name val="Arial"/>
      <family val="2"/>
    </font>
    <font>
      <b/>
      <sz val="9"/>
      <color theme="1"/>
      <name val="Arial"/>
      <family val="2"/>
    </font>
    <font>
      <sz val="9"/>
      <color theme="1"/>
      <name val="Arial"/>
      <family val="2"/>
    </font>
    <font>
      <i/>
      <sz val="9"/>
      <color theme="1"/>
      <name val="Arial"/>
      <family val="2"/>
    </font>
    <font>
      <sz val="8"/>
      <color theme="1"/>
      <name val="Arial"/>
      <family val="2"/>
    </font>
    <font>
      <i/>
      <sz val="8"/>
      <color theme="1"/>
      <name val="Arial"/>
      <family val="2"/>
    </font>
    <font>
      <b/>
      <sz val="10"/>
      <color theme="1"/>
      <name val="Arial"/>
      <family val="2"/>
    </font>
    <font>
      <sz val="10"/>
      <color rgb="FF0070C0"/>
      <name val="Arial"/>
      <family val="2"/>
    </font>
    <font>
      <sz val="10"/>
      <color theme="1"/>
      <name val="Arial"/>
      <family val="2"/>
      <charset val="238"/>
    </font>
    <font>
      <b/>
      <sz val="10"/>
      <color rgb="FFFF0000"/>
      <name val="Arial"/>
      <family val="2"/>
    </font>
    <font>
      <sz val="11"/>
      <color theme="1"/>
      <name val="Calibri"/>
      <family val="2"/>
    </font>
    <font>
      <sz val="10"/>
      <color rgb="FFFF0000"/>
      <name val="Arial"/>
      <family val="2"/>
    </font>
    <font>
      <b/>
      <sz val="10"/>
      <color rgb="FFFF0000"/>
      <name val="Arial"/>
      <family val="2"/>
      <charset val="238"/>
    </font>
    <font>
      <sz val="10"/>
      <color rgb="FFFF0000"/>
      <name val="Arial"/>
      <family val="2"/>
      <charset val="238"/>
    </font>
    <font>
      <sz val="10"/>
      <color rgb="FF0070C0"/>
      <name val="Arial"/>
      <family val="2"/>
      <charset val="238"/>
    </font>
    <font>
      <sz val="6"/>
      <color rgb="FF0070C0"/>
      <name val="Arial"/>
      <family val="2"/>
    </font>
    <font>
      <sz val="6"/>
      <color rgb="FFFF0000"/>
      <name val="Arial"/>
      <family val="2"/>
    </font>
    <font>
      <b/>
      <sz val="10"/>
      <color rgb="FF0070C0"/>
      <name val="Arial"/>
      <family val="2"/>
    </font>
    <font>
      <sz val="8"/>
      <color rgb="FFFF0000"/>
      <name val="Arial"/>
      <family val="2"/>
    </font>
    <font>
      <b/>
      <sz val="9"/>
      <color rgb="FFFF0000"/>
      <name val="Arial"/>
      <family val="2"/>
    </font>
    <font>
      <i/>
      <sz val="9"/>
      <color rgb="FF00B050"/>
      <name val="Arial"/>
      <family val="2"/>
    </font>
    <font>
      <sz val="9"/>
      <color rgb="FF0070C0"/>
      <name val="Arial"/>
      <family val="2"/>
    </font>
    <font>
      <b/>
      <sz val="9"/>
      <name val="Arial"/>
      <family val="2"/>
    </font>
    <font>
      <sz val="9"/>
      <color theme="1" tint="0.249977111117893"/>
      <name val="Arial"/>
      <family val="2"/>
    </font>
    <font>
      <sz val="11"/>
      <name val="Arial"/>
      <family val="2"/>
    </font>
    <font>
      <b/>
      <i/>
      <sz val="12"/>
      <color theme="1"/>
      <name val="Arial"/>
      <family val="2"/>
    </font>
    <font>
      <b/>
      <i/>
      <sz val="12"/>
      <color rgb="FFFF0000"/>
      <name val="Arial"/>
      <family val="2"/>
    </font>
    <font>
      <sz val="11"/>
      <color rgb="FFFF0000"/>
      <name val="Arial"/>
      <family val="2"/>
    </font>
    <font>
      <sz val="11"/>
      <color rgb="FF222222"/>
      <name val="Arial"/>
      <family val="2"/>
    </font>
    <font>
      <i/>
      <sz val="11"/>
      <color theme="9" tint="-0.249977111117893"/>
      <name val="Arial"/>
      <family val="2"/>
    </font>
    <font>
      <i/>
      <sz val="11"/>
      <color theme="1"/>
      <name val="Arial"/>
      <family val="2"/>
    </font>
    <font>
      <i/>
      <sz val="9"/>
      <name val="Arial"/>
      <family val="2"/>
    </font>
    <font>
      <b/>
      <sz val="11"/>
      <color theme="1"/>
      <name val="Arial"/>
      <family val="2"/>
    </font>
    <font>
      <b/>
      <sz val="32"/>
      <color theme="1"/>
      <name val="Arial"/>
      <family val="2"/>
    </font>
    <font>
      <i/>
      <sz val="12"/>
      <color theme="1"/>
      <name val="Arial"/>
      <family val="2"/>
    </font>
    <font>
      <i/>
      <sz val="11"/>
      <color theme="1" tint="0.34998626667073579"/>
      <name val="Arial"/>
      <family val="2"/>
    </font>
    <font>
      <sz val="11"/>
      <color rgb="FF000000"/>
      <name val="Arial"/>
      <family val="2"/>
    </font>
    <font>
      <i/>
      <sz val="11"/>
      <name val="Arial"/>
      <family val="2"/>
    </font>
    <font>
      <b/>
      <sz val="11"/>
      <color rgb="FF000000"/>
      <name val="Arial"/>
      <family val="2"/>
    </font>
    <font>
      <u/>
      <sz val="11"/>
      <color rgb="FF000000"/>
      <name val="Arial"/>
      <family val="2"/>
    </font>
    <font>
      <sz val="10"/>
      <name val="Arial"/>
    </font>
    <font>
      <sz val="11"/>
      <color rgb="FF9C6500"/>
      <name val="Calibri"/>
      <family val="2"/>
      <scheme val="minor"/>
    </font>
    <font>
      <sz val="11"/>
      <color rgb="FF000000"/>
      <name val="Calibri"/>
      <family val="2"/>
    </font>
  </fonts>
  <fills count="45">
    <fill>
      <patternFill patternType="none"/>
    </fill>
    <fill>
      <patternFill patternType="gray125"/>
    </fill>
    <fill>
      <patternFill patternType="solid">
        <fgColor indexed="22"/>
        <bgColor indexed="64"/>
      </patternFill>
    </fill>
    <fill>
      <patternFill patternType="solid">
        <fgColor indexed="45"/>
        <bgColor indexed="64"/>
      </patternFill>
    </fill>
    <fill>
      <patternFill patternType="solid">
        <fgColor indexed="41"/>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rgb="FFFF0000"/>
        <bgColor indexed="64"/>
      </patternFill>
    </fill>
    <fill>
      <patternFill patternType="solid">
        <fgColor rgb="FF0070C0"/>
        <bgColor indexed="64"/>
      </patternFill>
    </fill>
    <fill>
      <patternFill patternType="solid">
        <fgColor rgb="FF00B0F0"/>
        <bgColor indexed="64"/>
      </patternFill>
    </fill>
    <fill>
      <patternFill patternType="solid">
        <fgColor rgb="FFFF00FF"/>
        <bgColor indexed="64"/>
      </patternFill>
    </fill>
    <fill>
      <patternFill patternType="solid">
        <fgColor rgb="FFFFFF00"/>
        <bgColor indexed="64"/>
      </patternFill>
    </fill>
    <fill>
      <patternFill patternType="solid">
        <fgColor rgb="FFBFBFBF"/>
        <bgColor rgb="FF000000"/>
      </patternFill>
    </fill>
    <fill>
      <patternFill patternType="solid">
        <fgColor rgb="FF808080"/>
        <bgColor rgb="FF000000"/>
      </patternFill>
    </fill>
    <fill>
      <patternFill patternType="solid">
        <fgColor theme="1"/>
        <bgColor indexed="64"/>
      </patternFill>
    </fill>
    <fill>
      <patternFill patternType="solid">
        <fgColor rgb="FFFFC000"/>
        <bgColor rgb="FF000000"/>
      </patternFill>
    </fill>
    <fill>
      <patternFill patternType="solid">
        <fgColor theme="0" tint="-0.249977111117893"/>
        <bgColor rgb="FF000000"/>
      </patternFill>
    </fill>
    <fill>
      <patternFill patternType="solid">
        <fgColor theme="0" tint="-0.34998626667073579"/>
        <bgColor rgb="FF000000"/>
      </patternFill>
    </fill>
    <fill>
      <patternFill patternType="solid">
        <fgColor rgb="FF92D050"/>
        <bgColor rgb="FF000000"/>
      </patternFill>
    </fill>
    <fill>
      <patternFill patternType="solid">
        <fgColor rgb="FFFFC000"/>
        <bgColor indexed="64"/>
      </patternFill>
    </fill>
    <fill>
      <patternFill patternType="solid">
        <fgColor rgb="FF92D050"/>
        <bgColor indexed="64"/>
      </patternFill>
    </fill>
    <fill>
      <patternFill patternType="solid">
        <fgColor theme="0" tint="-0.34998626667073579"/>
        <bgColor indexed="64"/>
      </patternFill>
    </fill>
    <fill>
      <patternFill patternType="solid">
        <fgColor theme="6" tint="0.39997558519241921"/>
        <bgColor indexed="64"/>
      </patternFill>
    </fill>
    <fill>
      <patternFill patternType="solid">
        <fgColor rgb="FFFFCC66"/>
        <bgColor indexed="64"/>
      </patternFill>
    </fill>
    <fill>
      <patternFill patternType="solid">
        <fgColor rgb="FFFFCCFF"/>
        <bgColor indexed="64"/>
      </patternFill>
    </fill>
    <fill>
      <patternFill patternType="solid">
        <fgColor theme="8" tint="0.39997558519241921"/>
        <bgColor indexed="64"/>
      </patternFill>
    </fill>
    <fill>
      <patternFill patternType="solid">
        <fgColor theme="5" tint="0.59999389629810485"/>
        <bgColor indexed="64"/>
      </patternFill>
    </fill>
    <fill>
      <patternFill patternType="solid">
        <fgColor rgb="FFE6B8B7"/>
        <bgColor indexed="64"/>
      </patternFill>
    </fill>
    <fill>
      <patternFill patternType="solid">
        <fgColor theme="6" tint="0.59999389629810485"/>
        <bgColor indexed="64"/>
      </patternFill>
    </fill>
    <fill>
      <patternFill patternType="solid">
        <fgColor rgb="FFD8E4BC"/>
        <bgColor indexed="64"/>
      </patternFill>
    </fill>
    <fill>
      <patternFill patternType="solid">
        <fgColor rgb="FFDDDDDD"/>
        <bgColor indexed="64"/>
      </patternFill>
    </fill>
    <fill>
      <patternFill patternType="solid">
        <fgColor indexed="13"/>
        <bgColor indexed="64"/>
      </patternFill>
    </fill>
    <fill>
      <patternFill patternType="solid">
        <fgColor theme="6" tint="0.79995117038483843"/>
        <bgColor indexed="64"/>
      </patternFill>
    </fill>
    <fill>
      <patternFill patternType="solid">
        <fgColor rgb="FF92CDDC"/>
        <bgColor indexed="64"/>
      </patternFill>
    </fill>
    <fill>
      <patternFill patternType="solid">
        <fgColor theme="3" tint="0.59999389629810485"/>
        <bgColor indexed="64"/>
      </patternFill>
    </fill>
    <fill>
      <patternFill patternType="solid">
        <fgColor theme="1" tint="0.49998474074526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7" tint="0.79998168889431442"/>
        <bgColor indexed="64"/>
      </patternFill>
    </fill>
    <fill>
      <patternFill patternType="solid">
        <fgColor rgb="FFFFEB9C"/>
      </patternFill>
    </fill>
    <fill>
      <patternFill patternType="solid">
        <fgColor theme="7" tint="0.39997558519241921"/>
        <bgColor indexed="64"/>
      </patternFill>
    </fill>
  </fills>
  <borders count="158">
    <border>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dotted">
        <color indexed="64"/>
      </left>
      <right style="hair">
        <color indexed="64"/>
      </right>
      <top style="thin">
        <color indexed="64"/>
      </top>
      <bottom style="hair">
        <color indexed="64"/>
      </bottom>
      <diagonal/>
    </border>
    <border>
      <left style="hair">
        <color indexed="64"/>
      </left>
      <right style="dotted">
        <color indexed="64"/>
      </right>
      <top style="thin">
        <color indexed="64"/>
      </top>
      <bottom style="hair">
        <color indexed="64"/>
      </bottom>
      <diagonal/>
    </border>
    <border>
      <left style="dotted">
        <color indexed="64"/>
      </left>
      <right style="hair">
        <color indexed="64"/>
      </right>
      <top style="hair">
        <color indexed="64"/>
      </top>
      <bottom style="thin">
        <color indexed="64"/>
      </bottom>
      <diagonal/>
    </border>
    <border>
      <left style="hair">
        <color indexed="64"/>
      </left>
      <right style="dotted">
        <color indexed="64"/>
      </right>
      <top style="hair">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double">
        <color indexed="64"/>
      </top>
      <bottom/>
      <diagonal/>
    </border>
    <border>
      <left style="medium">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right style="medium">
        <color indexed="64"/>
      </right>
      <top style="thin">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double">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medium">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style="double">
        <color indexed="64"/>
      </top>
      <bottom/>
      <diagonal/>
    </border>
    <border>
      <left style="thin">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top style="double">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double">
        <color indexed="64"/>
      </top>
      <bottom/>
      <diagonal/>
    </border>
    <border>
      <left/>
      <right/>
      <top style="medium">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thin">
        <color indexed="64"/>
      </left>
      <right/>
      <top style="double">
        <color indexed="64"/>
      </top>
      <bottom/>
      <diagonal/>
    </border>
    <border>
      <left style="thin">
        <color indexed="64"/>
      </left>
      <right/>
      <top/>
      <bottom style="thin">
        <color indexed="64"/>
      </bottom>
      <diagonal/>
    </border>
    <border>
      <left style="thin">
        <color indexed="64"/>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hair">
        <color indexed="64"/>
      </bottom>
      <diagonal/>
    </border>
    <border>
      <left style="thin">
        <color theme="0" tint="-0.14996795556505021"/>
      </left>
      <right style="thin">
        <color theme="0" tint="-0.14996795556505021"/>
      </right>
      <top style="thin">
        <color theme="0" tint="-0.14996795556505021"/>
      </top>
      <bottom style="hair">
        <color indexed="64"/>
      </bottom>
      <diagonal/>
    </border>
    <border>
      <left style="thin">
        <color theme="0" tint="-0.14996795556505021"/>
      </left>
      <right style="thin">
        <color theme="0" tint="-0.14996795556505021"/>
      </right>
      <top style="thin">
        <color theme="0" tint="-0.14996795556505021"/>
      </top>
      <bottom/>
      <diagonal/>
    </border>
    <border>
      <left/>
      <right style="thin">
        <color theme="0" tint="-0.14996795556505021"/>
      </right>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right style="thin">
        <color theme="0" tint="-0.14996795556505021"/>
      </right>
      <top style="thin">
        <color theme="0" tint="-0.14996795556505021"/>
      </top>
      <bottom style="hair">
        <color indexed="64"/>
      </bottom>
      <diagonal/>
    </border>
    <border>
      <left style="thin">
        <color theme="0" tint="-0.14996795556505021"/>
      </left>
      <right style="thin">
        <color indexed="64"/>
      </right>
      <top style="thin">
        <color indexed="64"/>
      </top>
      <bottom style="thin">
        <color theme="0" tint="-0.14996795556505021"/>
      </bottom>
      <diagonal/>
    </border>
    <border>
      <left style="thin">
        <color theme="0" tint="-0.14996795556505021"/>
      </left>
      <right style="thin">
        <color indexed="64"/>
      </right>
      <top style="thin">
        <color theme="0" tint="-0.14996795556505021"/>
      </top>
      <bottom style="thin">
        <color theme="0" tint="-0.14996795556505021"/>
      </bottom>
      <diagonal/>
    </border>
    <border>
      <left style="thin">
        <color theme="0" tint="-0.14996795556505021"/>
      </left>
      <right style="thin">
        <color indexed="64"/>
      </right>
      <top style="thin">
        <color theme="0" tint="-0.14996795556505021"/>
      </top>
      <bottom style="thin">
        <color indexed="64"/>
      </bottom>
      <diagonal/>
    </border>
    <border>
      <left/>
      <right/>
      <top/>
      <bottom style="thin">
        <color theme="0" tint="-0.14996795556505021"/>
      </bottom>
      <diagonal/>
    </border>
    <border>
      <left style="thin">
        <color theme="0" tint="-0.14996795556505021"/>
      </left>
      <right/>
      <top style="thin">
        <color theme="0" tint="-0.14996795556505021"/>
      </top>
      <bottom style="thin">
        <color indexed="64"/>
      </bottom>
      <diagonal/>
    </border>
    <border>
      <left/>
      <right style="thin">
        <color theme="0" tint="-0.14996795556505021"/>
      </right>
      <top style="thin">
        <color theme="0" tint="-0.14996795556505021"/>
      </top>
      <bottom/>
      <diagonal/>
    </border>
    <border>
      <left/>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diagonal/>
    </border>
    <border>
      <left/>
      <right style="thin">
        <color indexed="64"/>
      </right>
      <top style="dashed">
        <color indexed="64"/>
      </top>
      <bottom/>
      <diagonal/>
    </border>
    <border>
      <left style="thin">
        <color theme="0" tint="-0.14996795556505021"/>
      </left>
      <right/>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style="thin">
        <color theme="0" tint="-0.14996795556505021"/>
      </left>
      <right/>
      <top style="thin">
        <color theme="0" tint="-0.14996795556505021"/>
      </top>
      <bottom/>
      <diagonal/>
    </border>
    <border>
      <left/>
      <right/>
      <top style="thin">
        <color theme="0" tint="-0.14996795556505021"/>
      </top>
      <bottom/>
      <diagonal/>
    </border>
    <border>
      <left style="thin">
        <color theme="0" tint="-0.14996795556505021"/>
      </left>
      <right/>
      <top style="thin">
        <color indexed="64"/>
      </top>
      <bottom style="thin">
        <color theme="0" tint="-0.14996795556505021"/>
      </bottom>
      <diagonal/>
    </border>
    <border>
      <left style="thin">
        <color indexed="64"/>
      </left>
      <right/>
      <top/>
      <bottom style="thin">
        <color theme="0" tint="-0.14996795556505021"/>
      </bottom>
      <diagonal/>
    </border>
    <border>
      <left style="thin">
        <color indexed="64"/>
      </left>
      <right/>
      <top style="thin">
        <color theme="0" tint="-0.14996795556505021"/>
      </top>
      <bottom style="thin">
        <color theme="0" tint="-0.14996795556505021"/>
      </bottom>
      <diagonal/>
    </border>
    <border>
      <left style="thin">
        <color indexed="64"/>
      </left>
      <right/>
      <top style="thin">
        <color theme="0" tint="-0.14996795556505021"/>
      </top>
      <bottom/>
      <diagonal/>
    </border>
  </borders>
  <cellStyleXfs count="6">
    <xf numFmtId="0" fontId="0" fillId="0" borderId="0"/>
    <xf numFmtId="0" fontId="2" fillId="0" borderId="0"/>
    <xf numFmtId="0" fontId="1" fillId="0" borderId="0"/>
    <xf numFmtId="0" fontId="67" fillId="0" borderId="0"/>
    <xf numFmtId="0" fontId="68" fillId="43" borderId="0" applyNumberFormat="0" applyBorder="0" applyAlignment="0" applyProtection="0"/>
    <xf numFmtId="0" fontId="69" fillId="0" borderId="0"/>
  </cellStyleXfs>
  <cellXfs count="1118">
    <xf numFmtId="0" fontId="0" fillId="0" borderId="0" xfId="0"/>
    <xf numFmtId="49" fontId="0" fillId="0" borderId="0" xfId="0" applyNumberFormat="1"/>
    <xf numFmtId="0" fontId="0" fillId="5" borderId="0" xfId="0" applyFill="1"/>
    <xf numFmtId="0" fontId="26" fillId="0" borderId="0" xfId="0" applyFont="1"/>
    <xf numFmtId="0" fontId="27" fillId="6" borderId="1" xfId="0" applyFont="1" applyFill="1" applyBorder="1"/>
    <xf numFmtId="0" fontId="0" fillId="6" borderId="2" xfId="0" applyFill="1" applyBorder="1"/>
    <xf numFmtId="0" fontId="27" fillId="6" borderId="4" xfId="0" applyFont="1" applyFill="1" applyBorder="1"/>
    <xf numFmtId="49" fontId="0" fillId="6" borderId="5" xfId="0" applyNumberFormat="1" applyFill="1" applyBorder="1"/>
    <xf numFmtId="49" fontId="0" fillId="6" borderId="8" xfId="0" applyNumberFormat="1" applyFill="1" applyBorder="1"/>
    <xf numFmtId="49" fontId="0" fillId="6" borderId="4" xfId="0" applyNumberFormat="1" applyFill="1" applyBorder="1"/>
    <xf numFmtId="20" fontId="28" fillId="7" borderId="15" xfId="0" applyNumberFormat="1" applyFont="1" applyFill="1" applyBorder="1" applyAlignment="1">
      <alignment horizontal="left"/>
    </xf>
    <xf numFmtId="0" fontId="29" fillId="7" borderId="16" xfId="0" applyFont="1" applyFill="1" applyBorder="1"/>
    <xf numFmtId="0" fontId="29" fillId="7" borderId="16" xfId="0" applyFont="1" applyFill="1" applyBorder="1" applyAlignment="1">
      <alignment horizontal="center"/>
    </xf>
    <xf numFmtId="0" fontId="29" fillId="7" borderId="17" xfId="0" applyFont="1" applyFill="1" applyBorder="1"/>
    <xf numFmtId="0" fontId="29" fillId="0" borderId="0" xfId="0" applyFont="1"/>
    <xf numFmtId="20" fontId="29" fillId="0" borderId="18" xfId="0" applyNumberFormat="1" applyFont="1" applyBorder="1"/>
    <xf numFmtId="0" fontId="29" fillId="0" borderId="0" xfId="0" applyFont="1" applyAlignment="1">
      <alignment horizontal="center"/>
    </xf>
    <xf numFmtId="0" fontId="29" fillId="0" borderId="0" xfId="0" applyFont="1" applyAlignment="1">
      <alignment horizontal="left"/>
    </xf>
    <xf numFmtId="20" fontId="29" fillId="0" borderId="0" xfId="0" applyNumberFormat="1" applyFont="1"/>
    <xf numFmtId="20" fontId="29" fillId="0" borderId="19" xfId="0" applyNumberFormat="1" applyFont="1" applyBorder="1" applyAlignment="1">
      <alignment horizontal="center"/>
    </xf>
    <xf numFmtId="20" fontId="29" fillId="0" borderId="19" xfId="0" applyNumberFormat="1" applyFont="1" applyBorder="1"/>
    <xf numFmtId="0" fontId="29" fillId="0" borderId="19" xfId="0" applyFont="1" applyBorder="1"/>
    <xf numFmtId="0" fontId="28" fillId="0" borderId="19" xfId="0" applyFont="1" applyBorder="1"/>
    <xf numFmtId="20" fontId="28" fillId="0" borderId="19" xfId="0" applyNumberFormat="1" applyFont="1" applyBorder="1" applyAlignment="1">
      <alignment horizontal="center"/>
    </xf>
    <xf numFmtId="20" fontId="30" fillId="0" borderId="19" xfId="0" applyNumberFormat="1" applyFont="1" applyBorder="1" applyAlignment="1">
      <alignment horizontal="center"/>
    </xf>
    <xf numFmtId="20" fontId="29" fillId="0" borderId="20" xfId="0" applyNumberFormat="1" applyFont="1" applyBorder="1" applyAlignment="1">
      <alignment horizontal="center"/>
    </xf>
    <xf numFmtId="20" fontId="29" fillId="0" borderId="20" xfId="0" applyNumberFormat="1" applyFont="1" applyBorder="1"/>
    <xf numFmtId="49" fontId="25" fillId="6" borderId="5" xfId="0" applyNumberFormat="1" applyFont="1" applyFill="1" applyBorder="1" applyAlignment="1">
      <alignment horizontal="left"/>
    </xf>
    <xf numFmtId="49" fontId="25" fillId="6" borderId="8" xfId="0" applyNumberFormat="1" applyFont="1" applyFill="1" applyBorder="1" applyAlignment="1">
      <alignment horizontal="left"/>
    </xf>
    <xf numFmtId="49" fontId="25" fillId="6" borderId="13" xfId="0" applyNumberFormat="1" applyFont="1" applyFill="1" applyBorder="1" applyAlignment="1">
      <alignment horizontal="left"/>
    </xf>
    <xf numFmtId="49" fontId="25" fillId="6" borderId="6" xfId="0" applyNumberFormat="1" applyFont="1" applyFill="1" applyBorder="1" applyAlignment="1">
      <alignment horizontal="left"/>
    </xf>
    <xf numFmtId="49" fontId="25" fillId="6" borderId="10" xfId="0" applyNumberFormat="1" applyFont="1" applyFill="1" applyBorder="1" applyAlignment="1">
      <alignment horizontal="left"/>
    </xf>
    <xf numFmtId="49" fontId="25" fillId="6" borderId="14" xfId="0" applyNumberFormat="1" applyFont="1" applyFill="1" applyBorder="1" applyAlignment="1">
      <alignment horizontal="left"/>
    </xf>
    <xf numFmtId="49" fontId="25" fillId="6" borderId="4" xfId="0" applyNumberFormat="1" applyFont="1" applyFill="1" applyBorder="1" applyAlignment="1">
      <alignment horizontal="left"/>
    </xf>
    <xf numFmtId="0" fontId="27" fillId="0" borderId="0" xfId="0" applyFont="1"/>
    <xf numFmtId="0" fontId="3" fillId="8" borderId="0" xfId="1" applyFont="1" applyFill="1" applyAlignment="1">
      <alignment horizontal="center" vertical="center"/>
    </xf>
    <xf numFmtId="0" fontId="3" fillId="8" borderId="18" xfId="1" applyFont="1" applyFill="1" applyBorder="1" applyAlignment="1">
      <alignment horizontal="center" vertical="center"/>
    </xf>
    <xf numFmtId="0" fontId="3" fillId="8" borderId="20" xfId="1" applyFont="1" applyFill="1" applyBorder="1" applyAlignment="1">
      <alignment horizontal="center" vertical="center"/>
    </xf>
    <xf numFmtId="0" fontId="31" fillId="0" borderId="0" xfId="0" applyFont="1" applyAlignment="1">
      <alignment vertical="center"/>
    </xf>
    <xf numFmtId="20" fontId="31" fillId="0" borderId="0" xfId="0" applyNumberFormat="1" applyFont="1" applyAlignment="1">
      <alignment vertical="center"/>
    </xf>
    <xf numFmtId="0" fontId="27" fillId="0" borderId="0" xfId="0" applyFont="1" applyAlignment="1">
      <alignment vertical="center"/>
    </xf>
    <xf numFmtId="0" fontId="32" fillId="0" borderId="0" xfId="0" applyFont="1" applyAlignment="1">
      <alignment vertical="center"/>
    </xf>
    <xf numFmtId="20" fontId="29" fillId="0" borderId="18" xfId="0" applyNumberFormat="1" applyFont="1" applyBorder="1" applyAlignment="1">
      <alignment horizontal="center"/>
    </xf>
    <xf numFmtId="20" fontId="30" fillId="0" borderId="0" xfId="0" applyNumberFormat="1" applyFont="1"/>
    <xf numFmtId="20" fontId="29" fillId="0" borderId="0" xfId="0" applyNumberFormat="1" applyFont="1" applyAlignment="1">
      <alignment horizontal="center"/>
    </xf>
    <xf numFmtId="20" fontId="29" fillId="0" borderId="23" xfId="0" applyNumberFormat="1" applyFont="1" applyBorder="1" applyAlignment="1">
      <alignment horizontal="center"/>
    </xf>
    <xf numFmtId="20" fontId="29" fillId="0" borderId="24" xfId="0" applyNumberFormat="1" applyFont="1" applyBorder="1"/>
    <xf numFmtId="20" fontId="29" fillId="0" borderId="24" xfId="0" applyNumberFormat="1" applyFont="1" applyBorder="1" applyAlignment="1">
      <alignment horizontal="center"/>
    </xf>
    <xf numFmtId="20" fontId="29" fillId="0" borderId="25" xfId="0" applyNumberFormat="1" applyFont="1" applyBorder="1" applyAlignment="1">
      <alignment horizontal="center"/>
    </xf>
    <xf numFmtId="20" fontId="28" fillId="7" borderId="26" xfId="0" applyNumberFormat="1" applyFont="1" applyFill="1" applyBorder="1" applyAlignment="1">
      <alignment horizontal="left"/>
    </xf>
    <xf numFmtId="0" fontId="28" fillId="7" borderId="27" xfId="0" applyFont="1" applyFill="1" applyBorder="1"/>
    <xf numFmtId="0" fontId="28" fillId="7" borderId="27" xfId="0" applyFont="1" applyFill="1" applyBorder="1" applyAlignment="1">
      <alignment horizontal="center"/>
    </xf>
    <xf numFmtId="0" fontId="28" fillId="7" borderId="28" xfId="0" applyFont="1" applyFill="1" applyBorder="1"/>
    <xf numFmtId="0" fontId="29" fillId="7" borderId="27" xfId="0" applyFont="1" applyFill="1" applyBorder="1"/>
    <xf numFmtId="0" fontId="29" fillId="7" borderId="27" xfId="0" applyFont="1" applyFill="1" applyBorder="1" applyAlignment="1">
      <alignment horizontal="center"/>
    </xf>
    <xf numFmtId="0" fontId="29" fillId="7" borderId="28" xfId="0" applyFont="1" applyFill="1" applyBorder="1"/>
    <xf numFmtId="20" fontId="29" fillId="0" borderId="0" xfId="0" applyNumberFormat="1" applyFont="1" applyAlignment="1">
      <alignment horizontal="left"/>
    </xf>
    <xf numFmtId="20" fontId="30" fillId="0" borderId="0" xfId="0" applyNumberFormat="1" applyFont="1" applyAlignment="1">
      <alignment horizontal="left"/>
    </xf>
    <xf numFmtId="20" fontId="29" fillId="0" borderId="29" xfId="0" applyNumberFormat="1" applyFont="1" applyBorder="1"/>
    <xf numFmtId="20" fontId="29" fillId="0" borderId="29" xfId="0" applyNumberFormat="1" applyFont="1" applyBorder="1" applyAlignment="1">
      <alignment horizontal="center"/>
    </xf>
    <xf numFmtId="20" fontId="29" fillId="0" borderId="30" xfId="0" applyNumberFormat="1" applyFont="1" applyBorder="1" applyAlignment="1">
      <alignment horizontal="center"/>
    </xf>
    <xf numFmtId="0" fontId="29" fillId="0" borderId="20" xfId="0" applyFont="1" applyBorder="1"/>
    <xf numFmtId="20" fontId="28" fillId="0" borderId="20" xfId="0" applyNumberFormat="1" applyFont="1" applyBorder="1" applyAlignment="1">
      <alignment horizontal="center"/>
    </xf>
    <xf numFmtId="20" fontId="30" fillId="0" borderId="20" xfId="0" applyNumberFormat="1" applyFont="1" applyBorder="1" applyAlignment="1">
      <alignment horizontal="center"/>
    </xf>
    <xf numFmtId="0" fontId="29" fillId="0" borderId="18" xfId="0" applyFont="1" applyBorder="1"/>
    <xf numFmtId="20" fontId="28" fillId="0" borderId="18" xfId="0" applyNumberFormat="1" applyFont="1" applyBorder="1" applyAlignment="1">
      <alignment horizontal="center"/>
    </xf>
    <xf numFmtId="20" fontId="30" fillId="0" borderId="18" xfId="0" applyNumberFormat="1" applyFont="1" applyBorder="1" applyAlignment="1">
      <alignment horizontal="center"/>
    </xf>
    <xf numFmtId="20" fontId="29" fillId="0" borderId="31" xfId="0" applyNumberFormat="1" applyFont="1" applyBorder="1" applyAlignment="1">
      <alignment horizontal="center"/>
    </xf>
    <xf numFmtId="20" fontId="29" fillId="0" borderId="32" xfId="0" applyNumberFormat="1" applyFont="1" applyBorder="1" applyAlignment="1">
      <alignment horizontal="center"/>
    </xf>
    <xf numFmtId="0" fontId="26" fillId="0" borderId="0" xfId="0" applyFont="1" applyAlignment="1">
      <alignment horizontal="center" vertical="center"/>
    </xf>
    <xf numFmtId="0" fontId="6" fillId="0" borderId="33" xfId="0" applyFont="1" applyBorder="1" applyAlignment="1">
      <alignment horizontal="center"/>
    </xf>
    <xf numFmtId="0" fontId="6" fillId="0" borderId="34" xfId="0" applyFont="1" applyBorder="1" applyAlignment="1">
      <alignment horizontal="center"/>
    </xf>
    <xf numFmtId="0" fontId="26" fillId="10" borderId="35" xfId="0" applyFont="1" applyFill="1" applyBorder="1" applyAlignment="1">
      <alignment horizontal="center" vertical="center"/>
    </xf>
    <xf numFmtId="0" fontId="26" fillId="9" borderId="36" xfId="0" applyFont="1" applyFill="1" applyBorder="1" applyAlignment="1">
      <alignment horizontal="center" vertical="center"/>
    </xf>
    <xf numFmtId="0" fontId="26" fillId="9" borderId="37" xfId="0" applyFont="1" applyFill="1" applyBorder="1" applyAlignment="1">
      <alignment horizontal="center" vertical="center"/>
    </xf>
    <xf numFmtId="0" fontId="26" fillId="10" borderId="38" xfId="0" applyFont="1" applyFill="1" applyBorder="1" applyAlignment="1">
      <alignment horizontal="center" vertical="center"/>
    </xf>
    <xf numFmtId="0" fontId="6" fillId="0" borderId="0" xfId="0" applyFont="1" applyAlignment="1">
      <alignment horizontal="left" vertical="center"/>
    </xf>
    <xf numFmtId="0" fontId="26" fillId="0" borderId="0" xfId="0" applyFont="1" applyAlignment="1">
      <alignment horizontal="center"/>
    </xf>
    <xf numFmtId="0" fontId="26" fillId="9" borderId="39" xfId="0" applyFont="1" applyFill="1" applyBorder="1" applyAlignment="1">
      <alignment horizontal="center" vertical="center"/>
    </xf>
    <xf numFmtId="0" fontId="26" fillId="9" borderId="40" xfId="0" applyFont="1" applyFill="1" applyBorder="1" applyAlignment="1">
      <alignment horizontal="center" vertical="center"/>
    </xf>
    <xf numFmtId="0" fontId="26" fillId="11" borderId="35" xfId="0" applyFont="1" applyFill="1" applyBorder="1" applyAlignment="1">
      <alignment horizontal="center" vertical="center"/>
    </xf>
    <xf numFmtId="0" fontId="26" fillId="12" borderId="39" xfId="0" applyFont="1" applyFill="1" applyBorder="1" applyAlignment="1">
      <alignment horizontal="center" vertical="center"/>
    </xf>
    <xf numFmtId="0" fontId="33" fillId="0" borderId="41" xfId="0" applyFont="1" applyBorder="1"/>
    <xf numFmtId="0" fontId="26" fillId="0" borderId="42" xfId="0" applyFont="1" applyBorder="1" applyAlignment="1">
      <alignment horizontal="center" vertical="center"/>
    </xf>
    <xf numFmtId="0" fontId="26" fillId="7" borderId="39" xfId="0" applyFont="1" applyFill="1" applyBorder="1" applyAlignment="1">
      <alignment horizontal="center" vertical="center"/>
    </xf>
    <xf numFmtId="0" fontId="34" fillId="0" borderId="43" xfId="0" applyFont="1" applyBorder="1" applyAlignment="1">
      <alignment horizontal="center"/>
    </xf>
    <xf numFmtId="0" fontId="34" fillId="0" borderId="44" xfId="0" applyFont="1" applyBorder="1" applyAlignment="1">
      <alignment horizontal="center"/>
    </xf>
    <xf numFmtId="0" fontId="2" fillId="9" borderId="37" xfId="0" applyFont="1" applyFill="1" applyBorder="1" applyAlignment="1">
      <alignment horizontal="center" vertical="center"/>
    </xf>
    <xf numFmtId="20" fontId="29" fillId="0" borderId="45" xfId="0" applyNumberFormat="1" applyFont="1" applyBorder="1" applyAlignment="1">
      <alignment horizontal="center"/>
    </xf>
    <xf numFmtId="20" fontId="29" fillId="0" borderId="46" xfId="0" applyNumberFormat="1" applyFont="1" applyBorder="1" applyAlignment="1">
      <alignment horizontal="center"/>
    </xf>
    <xf numFmtId="20" fontId="29" fillId="0" borderId="47" xfId="0" applyNumberFormat="1" applyFont="1" applyBorder="1" applyAlignment="1">
      <alignment horizontal="center"/>
    </xf>
    <xf numFmtId="20" fontId="29" fillId="0" borderId="48" xfId="0" applyNumberFormat="1" applyFont="1" applyBorder="1"/>
    <xf numFmtId="20" fontId="29" fillId="0" borderId="48" xfId="0" applyNumberFormat="1" applyFont="1" applyBorder="1" applyAlignment="1">
      <alignment horizontal="center"/>
    </xf>
    <xf numFmtId="20" fontId="29" fillId="0" borderId="49" xfId="0" applyNumberFormat="1" applyFont="1" applyBorder="1" applyAlignment="1">
      <alignment horizontal="center"/>
    </xf>
    <xf numFmtId="0" fontId="0" fillId="0" borderId="0" xfId="0" applyAlignment="1">
      <alignment horizontal="center"/>
    </xf>
    <xf numFmtId="0" fontId="6" fillId="0" borderId="0" xfId="0" applyFont="1"/>
    <xf numFmtId="0" fontId="9" fillId="2" borderId="42" xfId="0" applyFont="1" applyFill="1" applyBorder="1" applyAlignment="1">
      <alignment horizontal="center"/>
    </xf>
    <xf numFmtId="0" fontId="9" fillId="0" borderId="0" xfId="0" applyFont="1" applyAlignment="1">
      <alignment horizontal="center"/>
    </xf>
    <xf numFmtId="0" fontId="9" fillId="0" borderId="50" xfId="0" applyFont="1" applyBorder="1" applyAlignment="1">
      <alignment horizontal="center"/>
    </xf>
    <xf numFmtId="0" fontId="9" fillId="0" borderId="51" xfId="0" applyFont="1" applyBorder="1" applyAlignment="1">
      <alignment horizontal="center"/>
    </xf>
    <xf numFmtId="0" fontId="10" fillId="0" borderId="0" xfId="0" applyFont="1" applyAlignment="1">
      <alignment horizontal="center"/>
    </xf>
    <xf numFmtId="0" fontId="10" fillId="0" borderId="50" xfId="0" applyFont="1" applyBorder="1" applyAlignment="1">
      <alignment horizontal="center"/>
    </xf>
    <xf numFmtId="0" fontId="10" fillId="4" borderId="35" xfId="0" applyFont="1" applyFill="1" applyBorder="1" applyAlignment="1">
      <alignment horizontal="center"/>
    </xf>
    <xf numFmtId="0" fontId="10" fillId="3" borderId="35" xfId="0" applyFont="1" applyFill="1" applyBorder="1" applyAlignment="1">
      <alignment horizontal="center"/>
    </xf>
    <xf numFmtId="0" fontId="10" fillId="0" borderId="51" xfId="0" applyFont="1" applyBorder="1" applyAlignment="1">
      <alignment horizontal="center"/>
    </xf>
    <xf numFmtId="0" fontId="10" fillId="4" borderId="52" xfId="0" applyFont="1" applyFill="1" applyBorder="1" applyAlignment="1">
      <alignment horizontal="center"/>
    </xf>
    <xf numFmtId="0" fontId="10" fillId="4" borderId="53" xfId="0" applyFont="1" applyFill="1" applyBorder="1" applyAlignment="1">
      <alignment horizontal="center"/>
    </xf>
    <xf numFmtId="0" fontId="10" fillId="4" borderId="54" xfId="0" applyFont="1" applyFill="1" applyBorder="1" applyAlignment="1">
      <alignment horizontal="center"/>
    </xf>
    <xf numFmtId="0" fontId="10" fillId="4" borderId="55" xfId="0" applyFont="1" applyFill="1" applyBorder="1" applyAlignment="1">
      <alignment horizontal="center"/>
    </xf>
    <xf numFmtId="0" fontId="10" fillId="3" borderId="55" xfId="0" applyFont="1" applyFill="1" applyBorder="1" applyAlignment="1">
      <alignment horizontal="center"/>
    </xf>
    <xf numFmtId="0" fontId="10" fillId="3" borderId="54" xfId="0" applyFont="1" applyFill="1" applyBorder="1" applyAlignment="1">
      <alignment horizontal="center"/>
    </xf>
    <xf numFmtId="0" fontId="10" fillId="3" borderId="52" xfId="0" applyFont="1" applyFill="1" applyBorder="1" applyAlignment="1">
      <alignment horizontal="center"/>
    </xf>
    <xf numFmtId="0" fontId="10" fillId="3" borderId="53" xfId="0" applyFont="1" applyFill="1" applyBorder="1" applyAlignment="1">
      <alignment horizontal="center"/>
    </xf>
    <xf numFmtId="0" fontId="10" fillId="3" borderId="56" xfId="0" applyFont="1" applyFill="1" applyBorder="1" applyAlignment="1">
      <alignment horizontal="center"/>
    </xf>
    <xf numFmtId="0" fontId="10" fillId="3" borderId="39" xfId="0" applyFont="1" applyFill="1" applyBorder="1" applyAlignment="1">
      <alignment horizontal="center"/>
    </xf>
    <xf numFmtId="0" fontId="12" fillId="0" borderId="0" xfId="0" applyFont="1" applyAlignment="1">
      <alignment horizontal="center"/>
    </xf>
    <xf numFmtId="0" fontId="13" fillId="0" borderId="0" xfId="0" applyFont="1" applyAlignment="1">
      <alignment horizontal="center"/>
    </xf>
    <xf numFmtId="0" fontId="0" fillId="0" borderId="50" xfId="0" applyBorder="1" applyAlignment="1">
      <alignment horizontal="center"/>
    </xf>
    <xf numFmtId="0" fontId="8" fillId="7" borderId="57" xfId="0" applyFont="1" applyFill="1" applyBorder="1" applyAlignment="1">
      <alignment horizontal="center"/>
    </xf>
    <xf numFmtId="0" fontId="0" fillId="0" borderId="51" xfId="0" applyBorder="1" applyAlignment="1">
      <alignment horizontal="center"/>
    </xf>
    <xf numFmtId="49" fontId="14" fillId="7" borderId="58" xfId="0" applyNumberFormat="1" applyFont="1" applyFill="1" applyBorder="1" applyAlignment="1">
      <alignment horizontal="center"/>
    </xf>
    <xf numFmtId="0" fontId="7" fillId="0" borderId="60" xfId="0" applyFont="1" applyBorder="1" applyAlignment="1">
      <alignment horizontal="center"/>
    </xf>
    <xf numFmtId="49" fontId="2" fillId="7" borderId="44" xfId="0" applyNumberFormat="1" applyFont="1" applyFill="1" applyBorder="1" applyAlignment="1">
      <alignment horizontal="center"/>
    </xf>
    <xf numFmtId="0" fontId="16" fillId="2" borderId="38" xfId="0" applyFont="1" applyFill="1" applyBorder="1" applyAlignment="1">
      <alignment horizontal="center"/>
    </xf>
    <xf numFmtId="49" fontId="17" fillId="7" borderId="44" xfId="0" applyNumberFormat="1" applyFont="1" applyFill="1" applyBorder="1" applyAlignment="1">
      <alignment horizontal="center"/>
    </xf>
    <xf numFmtId="0" fontId="36" fillId="0" borderId="57" xfId="0" applyFont="1" applyBorder="1" applyAlignment="1">
      <alignment horizontal="center"/>
    </xf>
    <xf numFmtId="0" fontId="7" fillId="7" borderId="58" xfId="0" applyFont="1" applyFill="1" applyBorder="1" applyAlignment="1">
      <alignment horizontal="center"/>
    </xf>
    <xf numFmtId="49" fontId="13" fillId="7" borderId="58" xfId="0" applyNumberFormat="1" applyFont="1" applyFill="1" applyBorder="1" applyAlignment="1">
      <alignment horizontal="center"/>
    </xf>
    <xf numFmtId="0" fontId="12" fillId="0" borderId="38" xfId="0" applyFont="1" applyBorder="1" applyAlignment="1">
      <alignment horizontal="center"/>
    </xf>
    <xf numFmtId="0" fontId="7" fillId="0" borderId="61" xfId="0" applyFont="1" applyBorder="1" applyAlignment="1">
      <alignment horizontal="center"/>
    </xf>
    <xf numFmtId="0" fontId="12" fillId="0" borderId="61" xfId="0" applyFont="1" applyBorder="1" applyAlignment="1">
      <alignment horizontal="center"/>
    </xf>
    <xf numFmtId="49" fontId="2" fillId="0" borderId="62" xfId="0" applyNumberFormat="1" applyFont="1" applyBorder="1" applyAlignment="1">
      <alignment horizontal="center"/>
    </xf>
    <xf numFmtId="0" fontId="16" fillId="2" borderId="61" xfId="0" applyFont="1" applyFill="1" applyBorder="1" applyAlignment="1">
      <alignment horizontal="center"/>
    </xf>
    <xf numFmtId="49" fontId="17" fillId="0" borderId="62" xfId="0" applyNumberFormat="1" applyFont="1" applyBorder="1" applyAlignment="1">
      <alignment horizontal="center"/>
    </xf>
    <xf numFmtId="0" fontId="7" fillId="0" borderId="63" xfId="0" applyFont="1" applyBorder="1" applyAlignment="1">
      <alignment horizontal="center"/>
    </xf>
    <xf numFmtId="0" fontId="36" fillId="0" borderId="64" xfId="0" applyFont="1" applyBorder="1" applyAlignment="1">
      <alignment horizontal="center"/>
    </xf>
    <xf numFmtId="0" fontId="7" fillId="0" borderId="65" xfId="0" applyFont="1" applyBorder="1" applyAlignment="1">
      <alignment horizontal="center"/>
    </xf>
    <xf numFmtId="0" fontId="36" fillId="0" borderId="58" xfId="0" applyFont="1" applyBorder="1" applyAlignment="1">
      <alignment horizontal="center"/>
    </xf>
    <xf numFmtId="0" fontId="17" fillId="0" borderId="51" xfId="0" applyFont="1" applyBorder="1" applyAlignment="1">
      <alignment horizontal="center"/>
    </xf>
    <xf numFmtId="0" fontId="14" fillId="0" borderId="0" xfId="0" applyFont="1" applyAlignment="1">
      <alignment horizontal="center" wrapText="1"/>
    </xf>
    <xf numFmtId="0" fontId="17" fillId="0" borderId="50" xfId="0" applyFont="1" applyBorder="1" applyAlignment="1">
      <alignment horizontal="center" wrapText="1"/>
    </xf>
    <xf numFmtId="0" fontId="12" fillId="0" borderId="66" xfId="0" applyFont="1" applyBorder="1" applyAlignment="1">
      <alignment horizontal="center" wrapText="1"/>
    </xf>
    <xf numFmtId="0" fontId="17" fillId="0" borderId="51" xfId="0" applyFont="1" applyBorder="1" applyAlignment="1">
      <alignment horizontal="center" wrapText="1"/>
    </xf>
    <xf numFmtId="0" fontId="7" fillId="0" borderId="0" xfId="0" applyFont="1" applyAlignment="1">
      <alignment horizontal="center"/>
    </xf>
    <xf numFmtId="0" fontId="0" fillId="0" borderId="50" xfId="0" applyBorder="1" applyAlignment="1">
      <alignment horizontal="center" wrapText="1"/>
    </xf>
    <xf numFmtId="49" fontId="14" fillId="2" borderId="22" xfId="0" applyNumberFormat="1" applyFont="1" applyFill="1" applyBorder="1" applyAlignment="1">
      <alignment horizontal="center" wrapText="1"/>
    </xf>
    <xf numFmtId="0" fontId="35" fillId="2" borderId="67" xfId="0" applyFont="1" applyFill="1" applyBorder="1" applyAlignment="1">
      <alignment horizontal="center" wrapText="1"/>
    </xf>
    <xf numFmtId="0" fontId="12" fillId="2" borderId="66" xfId="0" applyFont="1" applyFill="1" applyBorder="1" applyAlignment="1">
      <alignment horizontal="center" wrapText="1"/>
    </xf>
    <xf numFmtId="0" fontId="36" fillId="0" borderId="22" xfId="0" applyFont="1" applyBorder="1" applyAlignment="1">
      <alignment horizontal="center"/>
    </xf>
    <xf numFmtId="0" fontId="18" fillId="2" borderId="22" xfId="0" quotePrefix="1" applyFont="1" applyFill="1" applyBorder="1" applyAlignment="1">
      <alignment horizontal="center" wrapText="1"/>
    </xf>
    <xf numFmtId="0" fontId="26" fillId="2" borderId="67" xfId="0" applyFont="1" applyFill="1" applyBorder="1" applyAlignment="1">
      <alignment horizontal="center" wrapText="1"/>
    </xf>
    <xf numFmtId="49" fontId="13" fillId="2" borderId="22" xfId="0" applyNumberFormat="1" applyFont="1" applyFill="1" applyBorder="1" applyAlignment="1">
      <alignment horizontal="center" wrapText="1"/>
    </xf>
    <xf numFmtId="0" fontId="0" fillId="0" borderId="51" xfId="0" applyBorder="1" applyAlignment="1">
      <alignment horizontal="center" wrapText="1"/>
    </xf>
    <xf numFmtId="0" fontId="8" fillId="0" borderId="0" xfId="0" applyFont="1" applyAlignment="1">
      <alignment horizontal="center"/>
    </xf>
    <xf numFmtId="0" fontId="15" fillId="0" borderId="61" xfId="0" applyFont="1" applyBorder="1" applyAlignment="1">
      <alignment horizontal="center"/>
    </xf>
    <xf numFmtId="49" fontId="14" fillId="7" borderId="22" xfId="0" applyNumberFormat="1" applyFont="1" applyFill="1" applyBorder="1" applyAlignment="1">
      <alignment horizontal="center"/>
    </xf>
    <xf numFmtId="49" fontId="35" fillId="7" borderId="67" xfId="0" applyNumberFormat="1" applyFont="1" applyFill="1" applyBorder="1" applyAlignment="1">
      <alignment horizontal="center"/>
    </xf>
    <xf numFmtId="49" fontId="13" fillId="7" borderId="66" xfId="0" applyNumberFormat="1" applyFont="1" applyFill="1" applyBorder="1" applyAlignment="1">
      <alignment horizontal="center"/>
    </xf>
    <xf numFmtId="0" fontId="8" fillId="0" borderId="61" xfId="0" applyFont="1" applyBorder="1" applyAlignment="1">
      <alignment horizontal="center"/>
    </xf>
    <xf numFmtId="49" fontId="13" fillId="2" borderId="66" xfId="0" applyNumberFormat="1" applyFont="1" applyFill="1" applyBorder="1" applyAlignment="1">
      <alignment horizontal="center"/>
    </xf>
    <xf numFmtId="49" fontId="14" fillId="7" borderId="22" xfId="0" applyNumberFormat="1" applyFont="1" applyFill="1" applyBorder="1" applyAlignment="1">
      <alignment horizontal="center" wrapText="1"/>
    </xf>
    <xf numFmtId="0" fontId="17" fillId="7" borderId="67" xfId="0" applyFont="1" applyFill="1" applyBorder="1" applyAlignment="1">
      <alignment horizontal="center" wrapText="1"/>
    </xf>
    <xf numFmtId="0" fontId="12" fillId="7" borderId="66" xfId="0" applyFont="1" applyFill="1" applyBorder="1" applyAlignment="1">
      <alignment horizontal="center" wrapText="1"/>
    </xf>
    <xf numFmtId="0" fontId="36" fillId="0" borderId="22" xfId="0" quotePrefix="1" applyFont="1" applyBorder="1" applyAlignment="1">
      <alignment horizontal="center" wrapText="1"/>
    </xf>
    <xf numFmtId="0" fontId="7" fillId="7" borderId="22" xfId="0" applyFont="1" applyFill="1" applyBorder="1" applyAlignment="1">
      <alignment horizontal="center" wrapText="1"/>
    </xf>
    <xf numFmtId="0" fontId="2" fillId="7" borderId="67" xfId="0" applyFont="1" applyFill="1" applyBorder="1" applyAlignment="1">
      <alignment horizontal="center" wrapText="1"/>
    </xf>
    <xf numFmtId="49" fontId="13" fillId="7" borderId="22" xfId="0" applyNumberFormat="1" applyFont="1" applyFill="1" applyBorder="1" applyAlignment="1">
      <alignment horizontal="center" wrapText="1"/>
    </xf>
    <xf numFmtId="49" fontId="13" fillId="0" borderId="0" xfId="0" applyNumberFormat="1" applyFont="1" applyAlignment="1">
      <alignment horizontal="center"/>
    </xf>
    <xf numFmtId="0" fontId="12" fillId="0" borderId="40" xfId="0" applyFont="1" applyBorder="1" applyAlignment="1">
      <alignment horizontal="center"/>
    </xf>
    <xf numFmtId="0" fontId="7" fillId="0" borderId="68" xfId="0" applyFont="1" applyBorder="1" applyAlignment="1">
      <alignment horizontal="center"/>
    </xf>
    <xf numFmtId="49" fontId="2" fillId="0" borderId="69" xfId="0" applyNumberFormat="1" applyFont="1" applyBorder="1" applyAlignment="1">
      <alignment horizontal="center"/>
    </xf>
    <xf numFmtId="0" fontId="16" fillId="2" borderId="40" xfId="0" applyFont="1" applyFill="1" applyBorder="1" applyAlignment="1">
      <alignment horizontal="center"/>
    </xf>
    <xf numFmtId="49" fontId="17" fillId="0" borderId="69" xfId="0" applyNumberFormat="1" applyFont="1" applyBorder="1" applyAlignment="1">
      <alignment horizontal="center"/>
    </xf>
    <xf numFmtId="0" fontId="7" fillId="0" borderId="40" xfId="0" applyFont="1" applyBorder="1" applyAlignment="1">
      <alignment horizontal="center"/>
    </xf>
    <xf numFmtId="0" fontId="6" fillId="0" borderId="0" xfId="0" quotePrefix="1" applyFont="1" applyAlignment="1">
      <alignment wrapText="1"/>
    </xf>
    <xf numFmtId="0" fontId="0" fillId="0" borderId="50" xfId="0" applyBorder="1" applyAlignment="1">
      <alignment wrapText="1"/>
    </xf>
    <xf numFmtId="0" fontId="15" fillId="0" borderId="70" xfId="0" applyFont="1" applyBorder="1" applyAlignment="1">
      <alignment horizontal="center"/>
    </xf>
    <xf numFmtId="49" fontId="16" fillId="2" borderId="71" xfId="0" quotePrefix="1" applyNumberFormat="1" applyFont="1" applyFill="1" applyBorder="1" applyAlignment="1">
      <alignment wrapText="1"/>
    </xf>
    <xf numFmtId="0" fontId="35" fillId="2" borderId="72" xfId="0" applyFont="1" applyFill="1" applyBorder="1" applyAlignment="1">
      <alignment wrapText="1"/>
    </xf>
    <xf numFmtId="0" fontId="35" fillId="2" borderId="73" xfId="0" applyFont="1" applyFill="1" applyBorder="1" applyAlignment="1">
      <alignment wrapText="1"/>
    </xf>
    <xf numFmtId="49" fontId="35" fillId="7" borderId="71" xfId="0" applyNumberFormat="1" applyFont="1" applyFill="1" applyBorder="1" applyAlignment="1">
      <alignment wrapText="1"/>
    </xf>
    <xf numFmtId="49" fontId="35" fillId="7" borderId="72" xfId="0" applyNumberFormat="1" applyFont="1" applyFill="1" applyBorder="1" applyAlignment="1">
      <alignment wrapText="1"/>
    </xf>
    <xf numFmtId="0" fontId="7" fillId="0" borderId="74" xfId="0" applyFont="1" applyBorder="1" applyAlignment="1">
      <alignment horizontal="center"/>
    </xf>
    <xf numFmtId="49" fontId="2" fillId="0" borderId="75" xfId="0" applyNumberFormat="1" applyFont="1" applyBorder="1" applyAlignment="1">
      <alignment horizontal="center"/>
    </xf>
    <xf numFmtId="0" fontId="16" fillId="2" borderId="76" xfId="0" applyFont="1" applyFill="1" applyBorder="1" applyAlignment="1">
      <alignment horizontal="center"/>
    </xf>
    <xf numFmtId="49" fontId="17" fillId="0" borderId="77" xfId="0" applyNumberFormat="1" applyFont="1" applyBorder="1" applyAlignment="1">
      <alignment horizontal="center"/>
    </xf>
    <xf numFmtId="0" fontId="7" fillId="0" borderId="70" xfId="0" applyFont="1" applyBorder="1" applyAlignment="1">
      <alignment horizontal="center"/>
    </xf>
    <xf numFmtId="49" fontId="26" fillId="2" borderId="72" xfId="0" applyNumberFormat="1" applyFont="1" applyFill="1" applyBorder="1" applyAlignment="1">
      <alignment horizontal="center"/>
    </xf>
    <xf numFmtId="49" fontId="26" fillId="2" borderId="73" xfId="0" applyNumberFormat="1" applyFont="1" applyFill="1" applyBorder="1" applyAlignment="1">
      <alignment horizontal="center"/>
    </xf>
    <xf numFmtId="0" fontId="26" fillId="2" borderId="71" xfId="0" applyFont="1" applyFill="1" applyBorder="1" applyAlignment="1">
      <alignment horizontal="center"/>
    </xf>
    <xf numFmtId="0" fontId="26" fillId="2" borderId="72" xfId="0" applyFont="1" applyFill="1" applyBorder="1" applyAlignment="1">
      <alignment horizontal="center"/>
    </xf>
    <xf numFmtId="0" fontId="8" fillId="0" borderId="78" xfId="0" applyFont="1" applyBorder="1" applyAlignment="1">
      <alignment horizontal="center"/>
    </xf>
    <xf numFmtId="0" fontId="15" fillId="0" borderId="40" xfId="0" applyFont="1" applyBorder="1" applyAlignment="1">
      <alignment horizontal="center"/>
    </xf>
    <xf numFmtId="49" fontId="16" fillId="2" borderId="17" xfId="0" quotePrefix="1" applyNumberFormat="1" applyFont="1" applyFill="1" applyBorder="1" applyAlignment="1">
      <alignment wrapText="1"/>
    </xf>
    <xf numFmtId="0" fontId="35" fillId="2" borderId="79" xfId="0" applyFont="1" applyFill="1" applyBorder="1" applyAlignment="1">
      <alignment wrapText="1"/>
    </xf>
    <xf numFmtId="0" fontId="35" fillId="2" borderId="80" xfId="0" applyFont="1" applyFill="1" applyBorder="1" applyAlignment="1">
      <alignment wrapText="1"/>
    </xf>
    <xf numFmtId="49" fontId="35" fillId="7" borderId="17" xfId="0" applyNumberFormat="1" applyFont="1" applyFill="1" applyBorder="1" applyAlignment="1">
      <alignment wrapText="1"/>
    </xf>
    <xf numFmtId="49" fontId="35" fillId="7" borderId="79" xfId="0" applyNumberFormat="1" applyFont="1" applyFill="1" applyBorder="1" applyAlignment="1">
      <alignment wrapText="1"/>
    </xf>
    <xf numFmtId="49" fontId="2" fillId="0" borderId="81" xfId="0" applyNumberFormat="1" applyFont="1" applyBorder="1" applyAlignment="1">
      <alignment horizontal="center"/>
    </xf>
    <xf numFmtId="49" fontId="17" fillId="7" borderId="69" xfId="0" applyNumberFormat="1" applyFont="1" applyFill="1" applyBorder="1" applyAlignment="1">
      <alignment horizontal="center"/>
    </xf>
    <xf numFmtId="0" fontId="7" fillId="7" borderId="40" xfId="0" applyFont="1" applyFill="1" applyBorder="1" applyAlignment="1">
      <alignment horizontal="center"/>
    </xf>
    <xf numFmtId="49" fontId="26" fillId="2" borderId="79" xfId="0" applyNumberFormat="1" applyFont="1" applyFill="1" applyBorder="1" applyAlignment="1">
      <alignment horizontal="center"/>
    </xf>
    <xf numFmtId="0" fontId="26" fillId="2" borderId="16" xfId="0" applyFont="1" applyFill="1" applyBorder="1" applyAlignment="1">
      <alignment horizontal="center"/>
    </xf>
    <xf numFmtId="0" fontId="26" fillId="2" borderId="79" xfId="0" applyFont="1" applyFill="1" applyBorder="1" applyAlignment="1">
      <alignment horizontal="center"/>
    </xf>
    <xf numFmtId="49" fontId="26" fillId="2" borderId="80" xfId="0" applyNumberFormat="1" applyFont="1" applyFill="1" applyBorder="1" applyAlignment="1">
      <alignment horizontal="center"/>
    </xf>
    <xf numFmtId="0" fontId="8" fillId="7" borderId="82" xfId="0" applyFont="1" applyFill="1" applyBorder="1" applyAlignment="1">
      <alignment horizontal="center"/>
    </xf>
    <xf numFmtId="0" fontId="12" fillId="0" borderId="70" xfId="0" applyFont="1" applyBorder="1" applyAlignment="1">
      <alignment horizontal="center"/>
    </xf>
    <xf numFmtId="0" fontId="7" fillId="0" borderId="83" xfId="0" applyFont="1" applyBorder="1" applyAlignment="1">
      <alignment horizontal="center"/>
    </xf>
    <xf numFmtId="0" fontId="16" fillId="2" borderId="70" xfId="0" applyFont="1" applyFill="1" applyBorder="1" applyAlignment="1">
      <alignment horizontal="center"/>
    </xf>
    <xf numFmtId="0" fontId="36" fillId="0" borderId="84" xfId="0" applyFont="1" applyBorder="1" applyAlignment="1">
      <alignment horizontal="center"/>
    </xf>
    <xf numFmtId="0" fontId="26" fillId="2" borderId="84" xfId="0" applyFont="1" applyFill="1" applyBorder="1" applyAlignment="1">
      <alignment horizontal="center"/>
    </xf>
    <xf numFmtId="0" fontId="7" fillId="0" borderId="78" xfId="0" applyFont="1" applyBorder="1" applyAlignment="1">
      <alignment horizontal="center"/>
    </xf>
    <xf numFmtId="0" fontId="12" fillId="0" borderId="39" xfId="0" applyFont="1" applyBorder="1" applyAlignment="1">
      <alignment horizontal="center"/>
    </xf>
    <xf numFmtId="49" fontId="14" fillId="2" borderId="53" xfId="0" applyNumberFormat="1" applyFont="1" applyFill="1" applyBorder="1" applyAlignment="1">
      <alignment horizontal="center" wrapText="1"/>
    </xf>
    <xf numFmtId="0" fontId="17" fillId="2" borderId="54" xfId="0" applyFont="1" applyFill="1" applyBorder="1" applyAlignment="1">
      <alignment horizontal="center" wrapText="1"/>
    </xf>
    <xf numFmtId="0" fontId="12" fillId="2" borderId="52" xfId="0" applyFont="1" applyFill="1" applyBorder="1" applyAlignment="1">
      <alignment horizontal="center" wrapText="1"/>
    </xf>
    <xf numFmtId="0" fontId="7" fillId="0" borderId="85" xfId="0" applyFont="1" applyBorder="1" applyAlignment="1">
      <alignment horizontal="center"/>
    </xf>
    <xf numFmtId="0" fontId="16" fillId="2" borderId="39" xfId="0" applyFont="1" applyFill="1" applyBorder="1" applyAlignment="1">
      <alignment horizontal="center"/>
    </xf>
    <xf numFmtId="0" fontId="7" fillId="0" borderId="39" xfId="0" applyFont="1" applyBorder="1" applyAlignment="1">
      <alignment horizontal="center"/>
    </xf>
    <xf numFmtId="0" fontId="7" fillId="2" borderId="86" xfId="0" applyFont="1" applyFill="1" applyBorder="1" applyAlignment="1">
      <alignment horizontal="center"/>
    </xf>
    <xf numFmtId="0" fontId="26" fillId="2" borderId="54" xfId="0" applyFont="1" applyFill="1" applyBorder="1" applyAlignment="1">
      <alignment horizontal="center"/>
    </xf>
    <xf numFmtId="49" fontId="13" fillId="2" borderId="52" xfId="0" applyNumberFormat="1" applyFont="1" applyFill="1" applyBorder="1" applyAlignment="1">
      <alignment horizontal="center" wrapText="1"/>
    </xf>
    <xf numFmtId="0" fontId="7" fillId="0" borderId="87" xfId="0" applyFont="1" applyBorder="1" applyAlignment="1">
      <alignment horizontal="center"/>
    </xf>
    <xf numFmtId="22" fontId="2" fillId="0" borderId="0" xfId="0" applyNumberFormat="1" applyFont="1"/>
    <xf numFmtId="0" fontId="2" fillId="0" borderId="0" xfId="0" applyFont="1"/>
    <xf numFmtId="0" fontId="9" fillId="4" borderId="88" xfId="0" applyFont="1" applyFill="1" applyBorder="1" applyAlignment="1">
      <alignment horizontal="center"/>
    </xf>
    <xf numFmtId="0" fontId="0" fillId="0" borderId="0" xfId="0" applyAlignment="1">
      <alignment wrapText="1"/>
    </xf>
    <xf numFmtId="0" fontId="0" fillId="0" borderId="0" xfId="0" applyAlignment="1">
      <alignment horizontal="left"/>
    </xf>
    <xf numFmtId="0" fontId="7" fillId="0" borderId="89" xfId="0" applyFont="1" applyBorder="1" applyAlignment="1">
      <alignment horizontal="center"/>
    </xf>
    <xf numFmtId="49" fontId="17" fillId="0" borderId="81" xfId="0" applyNumberFormat="1" applyFont="1" applyBorder="1" applyAlignment="1">
      <alignment horizontal="center"/>
    </xf>
    <xf numFmtId="0" fontId="0" fillId="0" borderId="50" xfId="0" applyBorder="1"/>
    <xf numFmtId="0" fontId="0" fillId="0" borderId="19" xfId="0" applyBorder="1" applyAlignment="1">
      <alignment horizontal="center"/>
    </xf>
    <xf numFmtId="0" fontId="6" fillId="0" borderId="90" xfId="0" applyFont="1" applyBorder="1" applyAlignment="1">
      <alignment horizontal="left" vertical="center"/>
    </xf>
    <xf numFmtId="0" fontId="26" fillId="0" borderId="0" xfId="0" applyFont="1" applyAlignment="1">
      <alignment horizontal="right"/>
    </xf>
    <xf numFmtId="0" fontId="6" fillId="0" borderId="0" xfId="0" applyFont="1" applyAlignment="1">
      <alignment horizontal="right" vertical="center"/>
    </xf>
    <xf numFmtId="0" fontId="6" fillId="0" borderId="90" xfId="0" applyFont="1" applyBorder="1" applyAlignment="1">
      <alignment horizontal="right" vertical="center"/>
    </xf>
    <xf numFmtId="0" fontId="33" fillId="0" borderId="41" xfId="0" applyFont="1" applyBorder="1" applyAlignment="1">
      <alignment horizontal="right"/>
    </xf>
    <xf numFmtId="0" fontId="6" fillId="0" borderId="0" xfId="0" applyFont="1" applyAlignment="1">
      <alignment horizontal="center"/>
    </xf>
    <xf numFmtId="0" fontId="34" fillId="0" borderId="0" xfId="0" applyFont="1" applyAlignment="1">
      <alignment horizontal="center"/>
    </xf>
    <xf numFmtId="0" fontId="33" fillId="0" borderId="20" xfId="0" applyFont="1" applyBorder="1" applyAlignment="1">
      <alignment horizontal="center"/>
    </xf>
    <xf numFmtId="0" fontId="11" fillId="3" borderId="37" xfId="0" applyFont="1" applyFill="1" applyBorder="1" applyAlignment="1">
      <alignment horizontal="center" vertical="center" wrapText="1"/>
    </xf>
    <xf numFmtId="0" fontId="16" fillId="2" borderId="89" xfId="0" applyFont="1" applyFill="1" applyBorder="1" applyAlignment="1">
      <alignment horizontal="center"/>
    </xf>
    <xf numFmtId="0" fontId="11" fillId="4" borderId="91" xfId="0" applyFont="1" applyFill="1" applyBorder="1" applyAlignment="1">
      <alignment horizontal="center" vertical="center" wrapText="1"/>
    </xf>
    <xf numFmtId="0" fontId="10" fillId="4" borderId="37" xfId="0" applyFont="1" applyFill="1" applyBorder="1" applyAlignment="1">
      <alignment horizontal="center"/>
    </xf>
    <xf numFmtId="0" fontId="11" fillId="4" borderId="92" xfId="0" applyFont="1" applyFill="1" applyBorder="1" applyAlignment="1">
      <alignment horizontal="center" vertical="center" wrapText="1"/>
    </xf>
    <xf numFmtId="22" fontId="4" fillId="0" borderId="0" xfId="0" applyNumberFormat="1" applyFont="1"/>
    <xf numFmtId="0" fontId="11" fillId="3" borderId="91" xfId="0" applyFont="1" applyFill="1" applyBorder="1" applyAlignment="1">
      <alignment horizontal="center" vertical="center" wrapText="1"/>
    </xf>
    <xf numFmtId="0" fontId="11" fillId="3" borderId="92" xfId="0" applyFont="1" applyFill="1" applyBorder="1" applyAlignment="1">
      <alignment horizontal="center" vertical="center" wrapText="1"/>
    </xf>
    <xf numFmtId="0" fontId="7" fillId="7" borderId="60" xfId="0" applyFont="1" applyFill="1" applyBorder="1" applyAlignment="1">
      <alignment horizontal="center"/>
    </xf>
    <xf numFmtId="0" fontId="7" fillId="7" borderId="93" xfId="0" applyFont="1" applyFill="1" applyBorder="1" applyAlignment="1">
      <alignment horizontal="center"/>
    </xf>
    <xf numFmtId="0" fontId="7" fillId="0" borderId="35" xfId="0" applyFont="1" applyBorder="1" applyAlignment="1">
      <alignment horizontal="center" vertical="center"/>
    </xf>
    <xf numFmtId="0" fontId="8" fillId="7" borderId="94" xfId="0" applyFont="1" applyFill="1" applyBorder="1" applyAlignment="1">
      <alignment horizontal="center"/>
    </xf>
    <xf numFmtId="1" fontId="2" fillId="0" borderId="59" xfId="0" applyNumberFormat="1" applyFont="1" applyBorder="1" applyAlignment="1">
      <alignment horizontal="center"/>
    </xf>
    <xf numFmtId="0" fontId="34" fillId="0" borderId="66" xfId="0" applyFont="1" applyBorder="1" applyAlignment="1">
      <alignment horizontal="center"/>
    </xf>
    <xf numFmtId="0" fontId="37" fillId="0" borderId="67" xfId="0" applyFont="1" applyBorder="1" applyAlignment="1">
      <alignment horizontal="center"/>
    </xf>
    <xf numFmtId="0" fontId="38" fillId="0" borderId="67" xfId="0" applyFont="1" applyBorder="1" applyAlignment="1">
      <alignment horizontal="center"/>
    </xf>
    <xf numFmtId="0" fontId="2" fillId="0" borderId="67" xfId="0" applyFont="1" applyBorder="1" applyAlignment="1">
      <alignment horizontal="center"/>
    </xf>
    <xf numFmtId="0" fontId="34" fillId="0" borderId="58" xfId="0" applyFont="1" applyBorder="1" applyAlignment="1">
      <alignment horizontal="center"/>
    </xf>
    <xf numFmtId="0" fontId="26" fillId="0" borderId="67" xfId="0" applyFont="1" applyBorder="1" applyAlignment="1">
      <alignment horizontal="center"/>
    </xf>
    <xf numFmtId="0" fontId="38" fillId="8" borderId="66" xfId="0" applyFont="1" applyFill="1" applyBorder="1" applyAlignment="1">
      <alignment horizontal="center"/>
    </xf>
    <xf numFmtId="0" fontId="38" fillId="0" borderId="66" xfId="0" applyFont="1" applyBorder="1" applyAlignment="1">
      <alignment horizontal="center"/>
    </xf>
    <xf numFmtId="0" fontId="34" fillId="0" borderId="62" xfId="0" applyFont="1" applyBorder="1" applyAlignment="1">
      <alignment horizontal="center"/>
    </xf>
    <xf numFmtId="0" fontId="34" fillId="0" borderId="95" xfId="0" applyFont="1" applyBorder="1" applyAlignment="1">
      <alignment horizontal="center"/>
    </xf>
    <xf numFmtId="1" fontId="2" fillId="0" borderId="72" xfId="0" applyNumberFormat="1" applyFont="1" applyBorder="1" applyAlignment="1">
      <alignment horizontal="center"/>
    </xf>
    <xf numFmtId="0" fontId="37" fillId="0" borderId="21" xfId="0" applyFont="1" applyBorder="1" applyAlignment="1">
      <alignment horizontal="center"/>
    </xf>
    <xf numFmtId="49" fontId="26" fillId="7" borderId="21" xfId="0" applyNumberFormat="1" applyFont="1" applyFill="1" applyBorder="1" applyAlignment="1">
      <alignment horizontal="center"/>
    </xf>
    <xf numFmtId="49" fontId="26" fillId="2" borderId="21" xfId="0" applyNumberFormat="1" applyFont="1" applyFill="1" applyBorder="1" applyAlignment="1">
      <alignment horizontal="center"/>
    </xf>
    <xf numFmtId="0" fontId="38" fillId="0" borderId="22" xfId="0" applyFont="1" applyBorder="1" applyAlignment="1">
      <alignment horizontal="center"/>
    </xf>
    <xf numFmtId="0" fontId="34" fillId="0" borderId="75" xfId="0" applyFont="1" applyBorder="1" applyAlignment="1">
      <alignment horizontal="center"/>
    </xf>
    <xf numFmtId="0" fontId="34" fillId="0" borderId="55" xfId="0" applyFont="1" applyBorder="1" applyAlignment="1">
      <alignment horizontal="center"/>
    </xf>
    <xf numFmtId="0" fontId="39" fillId="0" borderId="43" xfId="0" applyFont="1" applyBorder="1" applyAlignment="1">
      <alignment horizontal="center"/>
    </xf>
    <xf numFmtId="0" fontId="39" fillId="0" borderId="66" xfId="0" applyFont="1" applyBorder="1" applyAlignment="1">
      <alignment horizontal="center"/>
    </xf>
    <xf numFmtId="0" fontId="39" fillId="7" borderId="66" xfId="0" applyFont="1" applyFill="1" applyBorder="1" applyAlignment="1">
      <alignment horizontal="center"/>
    </xf>
    <xf numFmtId="0" fontId="39" fillId="0" borderId="80" xfId="0" applyFont="1" applyBorder="1" applyAlignment="1">
      <alignment horizontal="center"/>
    </xf>
    <xf numFmtId="0" fontId="40" fillId="7" borderId="73" xfId="0" applyFont="1" applyFill="1" applyBorder="1" applyAlignment="1">
      <alignment horizontal="center" wrapText="1"/>
    </xf>
    <xf numFmtId="0" fontId="40" fillId="7" borderId="80" xfId="0" applyFont="1" applyFill="1" applyBorder="1" applyAlignment="1">
      <alignment horizontal="center" wrapText="1"/>
    </xf>
    <xf numFmtId="0" fontId="39" fillId="0" borderId="73" xfId="0" applyFont="1" applyBorder="1" applyAlignment="1">
      <alignment horizontal="center"/>
    </xf>
    <xf numFmtId="0" fontId="39" fillId="0" borderId="52" xfId="0" applyFont="1" applyBorder="1" applyAlignment="1">
      <alignment horizontal="center" wrapText="1"/>
    </xf>
    <xf numFmtId="0" fontId="38" fillId="7" borderId="64" xfId="0" applyFont="1" applyFill="1" applyBorder="1" applyAlignment="1">
      <alignment horizontal="center"/>
    </xf>
    <xf numFmtId="0" fontId="38" fillId="2" borderId="64" xfId="0" applyFont="1" applyFill="1" applyBorder="1" applyAlignment="1">
      <alignment horizontal="center"/>
    </xf>
    <xf numFmtId="0" fontId="36" fillId="0" borderId="17" xfId="0" applyFont="1" applyBorder="1" applyAlignment="1">
      <alignment horizontal="center"/>
    </xf>
    <xf numFmtId="0" fontId="38" fillId="2" borderId="71" xfId="0" applyFont="1" applyFill="1" applyBorder="1" applyAlignment="1">
      <alignment horizontal="center"/>
    </xf>
    <xf numFmtId="0" fontId="38" fillId="2" borderId="16" xfId="0" applyFont="1" applyFill="1" applyBorder="1" applyAlignment="1">
      <alignment horizontal="center"/>
    </xf>
    <xf numFmtId="0" fontId="36" fillId="0" borderId="86" xfId="0" applyFont="1" applyBorder="1" applyAlignment="1">
      <alignment horizontal="center"/>
    </xf>
    <xf numFmtId="0" fontId="4" fillId="0" borderId="0" xfId="0" applyFont="1"/>
    <xf numFmtId="0" fontId="34" fillId="0" borderId="96" xfId="0" applyFont="1" applyBorder="1" applyAlignment="1">
      <alignment horizontal="center"/>
    </xf>
    <xf numFmtId="0" fontId="34" fillId="0" borderId="52" xfId="0" applyFont="1" applyBorder="1" applyAlignment="1">
      <alignment horizontal="center"/>
    </xf>
    <xf numFmtId="49" fontId="41" fillId="0" borderId="62" xfId="0" applyNumberFormat="1" applyFont="1" applyBorder="1" applyAlignment="1">
      <alignment horizontal="center"/>
    </xf>
    <xf numFmtId="0" fontId="2" fillId="0" borderId="97" xfId="0" applyFont="1" applyBorder="1" applyAlignment="1">
      <alignment horizontal="center"/>
    </xf>
    <xf numFmtId="49" fontId="36" fillId="0" borderId="63" xfId="0" applyNumberFormat="1" applyFont="1" applyBorder="1" applyAlignment="1">
      <alignment horizontal="center" wrapText="1"/>
    </xf>
    <xf numFmtId="49" fontId="36" fillId="0" borderId="98" xfId="0" applyNumberFormat="1" applyFont="1" applyBorder="1" applyAlignment="1">
      <alignment horizontal="center" wrapText="1"/>
    </xf>
    <xf numFmtId="49" fontId="36" fillId="0" borderId="65" xfId="0" applyNumberFormat="1" applyFont="1" applyBorder="1" applyAlignment="1">
      <alignment horizontal="center" wrapText="1"/>
    </xf>
    <xf numFmtId="49" fontId="36" fillId="0" borderId="65" xfId="0" applyNumberFormat="1" applyFont="1" applyBorder="1" applyAlignment="1">
      <alignment horizontal="center" vertical="center" wrapText="1"/>
    </xf>
    <xf numFmtId="49" fontId="36" fillId="0" borderId="99" xfId="0" applyNumberFormat="1" applyFont="1" applyBorder="1" applyAlignment="1">
      <alignment horizontal="center" wrapText="1"/>
    </xf>
    <xf numFmtId="0" fontId="7" fillId="13" borderId="57" xfId="0" applyFont="1" applyFill="1" applyBorder="1" applyAlignment="1">
      <alignment horizontal="center"/>
    </xf>
    <xf numFmtId="0" fontId="7" fillId="13" borderId="64" xfId="0" applyFont="1" applyFill="1" applyBorder="1" applyAlignment="1">
      <alignment horizontal="center"/>
    </xf>
    <xf numFmtId="0" fontId="7" fillId="13" borderId="16" xfId="0" applyFont="1" applyFill="1" applyBorder="1" applyAlignment="1">
      <alignment horizontal="center"/>
    </xf>
    <xf numFmtId="0" fontId="7" fillId="13" borderId="100" xfId="0" applyFont="1" applyFill="1" applyBorder="1" applyAlignment="1">
      <alignment horizontal="center" wrapText="1"/>
    </xf>
    <xf numFmtId="0" fontId="7" fillId="13" borderId="16" xfId="0" applyFont="1" applyFill="1" applyBorder="1" applyAlignment="1">
      <alignment horizontal="center" wrapText="1"/>
    </xf>
    <xf numFmtId="0" fontId="7" fillId="13" borderId="84" xfId="0" applyFont="1" applyFill="1" applyBorder="1" applyAlignment="1">
      <alignment horizontal="center"/>
    </xf>
    <xf numFmtId="0" fontId="7" fillId="13" borderId="86" xfId="0" applyFont="1" applyFill="1" applyBorder="1" applyAlignment="1">
      <alignment horizontal="center" wrapText="1"/>
    </xf>
    <xf numFmtId="0" fontId="7" fillId="13" borderId="38" xfId="0" applyFont="1" applyFill="1" applyBorder="1" applyAlignment="1">
      <alignment horizontal="center"/>
    </xf>
    <xf numFmtId="0" fontId="7" fillId="13" borderId="61" xfId="0" applyFont="1" applyFill="1" applyBorder="1" applyAlignment="1">
      <alignment horizontal="center"/>
    </xf>
    <xf numFmtId="0" fontId="7" fillId="13" borderId="40" xfId="0" applyFont="1" applyFill="1" applyBorder="1" applyAlignment="1">
      <alignment horizontal="center"/>
    </xf>
    <xf numFmtId="0" fontId="7" fillId="13" borderId="70" xfId="0" applyFont="1" applyFill="1" applyBorder="1" applyAlignment="1">
      <alignment horizontal="center"/>
    </xf>
    <xf numFmtId="0" fontId="7" fillId="13" borderId="39" xfId="0" applyFont="1" applyFill="1" applyBorder="1" applyAlignment="1">
      <alignment horizontal="center"/>
    </xf>
    <xf numFmtId="49" fontId="38" fillId="13" borderId="63" xfId="0" applyNumberFormat="1" applyFont="1" applyFill="1" applyBorder="1" applyAlignment="1">
      <alignment horizontal="center" wrapText="1"/>
    </xf>
    <xf numFmtId="49" fontId="38" fillId="13" borderId="98" xfId="0" applyNumberFormat="1" applyFont="1" applyFill="1" applyBorder="1" applyAlignment="1">
      <alignment horizontal="center" wrapText="1"/>
    </xf>
    <xf numFmtId="1" fontId="2" fillId="0" borderId="54" xfId="0" applyNumberFormat="1" applyFont="1" applyBorder="1" applyAlignment="1">
      <alignment horizontal="center"/>
    </xf>
    <xf numFmtId="0" fontId="7" fillId="0" borderId="93" xfId="0" applyFont="1" applyBorder="1" applyAlignment="1">
      <alignment horizontal="center"/>
    </xf>
    <xf numFmtId="0" fontId="36" fillId="0" borderId="57" xfId="0" quotePrefix="1" applyFont="1" applyBorder="1" applyAlignment="1">
      <alignment horizontal="center"/>
    </xf>
    <xf numFmtId="20" fontId="29" fillId="0" borderId="48" xfId="0" applyNumberFormat="1" applyFont="1" applyBorder="1" applyAlignment="1">
      <alignment horizontal="left"/>
    </xf>
    <xf numFmtId="20" fontId="29" fillId="0" borderId="46" xfId="0" applyNumberFormat="1" applyFont="1" applyBorder="1" applyAlignment="1">
      <alignment horizontal="left"/>
    </xf>
    <xf numFmtId="20" fontId="29" fillId="0" borderId="29" xfId="0" applyNumberFormat="1" applyFont="1" applyBorder="1" applyAlignment="1">
      <alignment horizontal="left"/>
    </xf>
    <xf numFmtId="0" fontId="26" fillId="7" borderId="37" xfId="0" applyFont="1" applyFill="1" applyBorder="1" applyAlignment="1">
      <alignment horizontal="center" vertical="center"/>
    </xf>
    <xf numFmtId="0" fontId="38" fillId="0" borderId="82" xfId="0" applyFont="1" applyBorder="1" applyAlignment="1">
      <alignment horizontal="center" vertical="center"/>
    </xf>
    <xf numFmtId="0" fontId="34" fillId="0" borderId="101" xfId="0" applyFont="1" applyBorder="1" applyAlignment="1">
      <alignment horizontal="center" vertical="center"/>
    </xf>
    <xf numFmtId="0" fontId="34" fillId="0" borderId="43" xfId="0" applyFont="1" applyBorder="1" applyAlignment="1">
      <alignment horizontal="center" vertical="center"/>
    </xf>
    <xf numFmtId="0" fontId="34" fillId="7" borderId="101" xfId="0" applyFont="1" applyFill="1" applyBorder="1" applyAlignment="1">
      <alignment horizontal="center" vertical="center"/>
    </xf>
    <xf numFmtId="0" fontId="38" fillId="0" borderId="102" xfId="0" applyFont="1" applyBorder="1" applyAlignment="1">
      <alignment horizontal="center" vertical="center"/>
    </xf>
    <xf numFmtId="0" fontId="38" fillId="7" borderId="95" xfId="0" applyFont="1" applyFill="1" applyBorder="1" applyAlignment="1">
      <alignment horizontal="center" vertical="center"/>
    </xf>
    <xf numFmtId="0" fontId="34" fillId="0" borderId="103" xfId="0" applyFont="1" applyBorder="1" applyAlignment="1">
      <alignment horizontal="center" vertical="center"/>
    </xf>
    <xf numFmtId="0" fontId="38" fillId="0" borderId="55" xfId="0" applyFont="1" applyBorder="1" applyAlignment="1">
      <alignment horizontal="center" vertical="center"/>
    </xf>
    <xf numFmtId="0" fontId="38" fillId="0" borderId="52" xfId="0" applyFont="1" applyBorder="1" applyAlignment="1">
      <alignment horizontal="center" vertical="center"/>
    </xf>
    <xf numFmtId="0" fontId="38" fillId="7" borderId="55" xfId="0" applyFont="1" applyFill="1" applyBorder="1" applyAlignment="1">
      <alignment horizontal="center" vertical="center"/>
    </xf>
    <xf numFmtId="0" fontId="34" fillId="0" borderId="44" xfId="0" applyFont="1" applyBorder="1" applyAlignment="1">
      <alignment horizontal="center" vertical="center"/>
    </xf>
    <xf numFmtId="0" fontId="34" fillId="7" borderId="44" xfId="0" applyFont="1" applyFill="1" applyBorder="1" applyAlignment="1">
      <alignment horizontal="center" vertical="center"/>
    </xf>
    <xf numFmtId="0" fontId="38" fillId="0" borderId="69" xfId="0" applyFont="1" applyBorder="1" applyAlignment="1">
      <alignment horizontal="center" vertical="center"/>
    </xf>
    <xf numFmtId="0" fontId="38" fillId="0" borderId="80" xfId="0" applyFont="1" applyBorder="1" applyAlignment="1">
      <alignment horizontal="center" vertical="center"/>
    </xf>
    <xf numFmtId="0" fontId="38" fillId="7" borderId="69" xfId="0" applyFont="1" applyFill="1" applyBorder="1" applyAlignment="1">
      <alignment horizontal="center" vertical="center"/>
    </xf>
    <xf numFmtId="0" fontId="34" fillId="0" borderId="104" xfId="0" applyFont="1" applyBorder="1" applyAlignment="1">
      <alignment horizontal="center" vertical="center"/>
    </xf>
    <xf numFmtId="0" fontId="38" fillId="0" borderId="87" xfId="0" applyFont="1" applyBorder="1" applyAlignment="1">
      <alignment horizontal="center" vertical="center"/>
    </xf>
    <xf numFmtId="0" fontId="34" fillId="0" borderId="93" xfId="0" applyFont="1" applyBorder="1" applyAlignment="1">
      <alignment horizontal="center" vertical="center"/>
    </xf>
    <xf numFmtId="0" fontId="42" fillId="0" borderId="101" xfId="0" applyFont="1" applyBorder="1" applyAlignment="1">
      <alignment horizontal="center" vertical="center"/>
    </xf>
    <xf numFmtId="0" fontId="42" fillId="0" borderId="103" xfId="0" applyFont="1" applyBorder="1" applyAlignment="1">
      <alignment horizontal="center" vertical="center"/>
    </xf>
    <xf numFmtId="0" fontId="42" fillId="7" borderId="101" xfId="0" applyFont="1" applyFill="1" applyBorder="1" applyAlignment="1">
      <alignment horizontal="center" vertical="center"/>
    </xf>
    <xf numFmtId="0" fontId="43" fillId="0" borderId="55" xfId="0" applyFont="1" applyBorder="1" applyAlignment="1">
      <alignment horizontal="center" vertical="center"/>
    </xf>
    <xf numFmtId="0" fontId="43" fillId="0" borderId="52" xfId="0" applyFont="1" applyBorder="1" applyAlignment="1">
      <alignment horizontal="center" vertical="center"/>
    </xf>
    <xf numFmtId="0" fontId="43" fillId="7" borderId="55" xfId="0" applyFont="1" applyFill="1" applyBorder="1" applyAlignment="1">
      <alignment horizontal="center" vertical="center"/>
    </xf>
    <xf numFmtId="0" fontId="26" fillId="7" borderId="55" xfId="0" applyFont="1" applyFill="1" applyBorder="1" applyAlignment="1">
      <alignment horizontal="center" vertical="center"/>
    </xf>
    <xf numFmtId="0" fontId="26" fillId="7" borderId="52" xfId="0" applyFont="1" applyFill="1" applyBorder="1" applyAlignment="1">
      <alignment horizontal="center" vertical="center"/>
    </xf>
    <xf numFmtId="0" fontId="34" fillId="0" borderId="105" xfId="0" applyFont="1" applyBorder="1" applyAlignment="1">
      <alignment horizontal="center" vertical="center"/>
    </xf>
    <xf numFmtId="0" fontId="26" fillId="7" borderId="101" xfId="0" applyFont="1" applyFill="1" applyBorder="1" applyAlignment="1">
      <alignment horizontal="center" vertical="center"/>
    </xf>
    <xf numFmtId="0" fontId="26" fillId="0" borderId="33" xfId="0" applyFont="1" applyBorder="1" applyAlignment="1">
      <alignment horizontal="center" vertical="center"/>
    </xf>
    <xf numFmtId="0" fontId="26" fillId="0" borderId="34" xfId="0" applyFont="1" applyBorder="1" applyAlignment="1">
      <alignment horizontal="center" vertical="center"/>
    </xf>
    <xf numFmtId="0" fontId="26" fillId="7" borderId="33" xfId="0" applyFont="1" applyFill="1" applyBorder="1" applyAlignment="1">
      <alignment horizontal="center" vertical="center"/>
    </xf>
    <xf numFmtId="0" fontId="44" fillId="0" borderId="35" xfId="0" applyFont="1" applyBorder="1" applyAlignment="1">
      <alignment horizontal="center" vertical="center"/>
    </xf>
    <xf numFmtId="0" fontId="36" fillId="0" borderId="39" xfId="0" applyFont="1" applyBorder="1" applyAlignment="1">
      <alignment horizontal="center" vertical="center"/>
    </xf>
    <xf numFmtId="0" fontId="33" fillId="0" borderId="42" xfId="0" applyFont="1" applyBorder="1" applyAlignment="1">
      <alignment horizontal="center" vertical="center"/>
    </xf>
    <xf numFmtId="0" fontId="6" fillId="0" borderId="20" xfId="0" applyFont="1" applyBorder="1" applyAlignment="1">
      <alignment horizontal="center"/>
    </xf>
    <xf numFmtId="0" fontId="2" fillId="0" borderId="0" xfId="0" applyFont="1" applyAlignment="1">
      <alignment horizontal="center"/>
    </xf>
    <xf numFmtId="0" fontId="2" fillId="0" borderId="0" xfId="0" applyFont="1" applyAlignment="1">
      <alignment horizontal="center" vertical="center"/>
    </xf>
    <xf numFmtId="0" fontId="38" fillId="0" borderId="85" xfId="0" applyFont="1" applyBorder="1" applyAlignment="1">
      <alignment horizontal="center" vertical="center"/>
    </xf>
    <xf numFmtId="0" fontId="26" fillId="14" borderId="0" xfId="0" applyFont="1" applyFill="1"/>
    <xf numFmtId="0" fontId="26" fillId="15" borderId="0" xfId="0" applyFont="1" applyFill="1"/>
    <xf numFmtId="0" fontId="45" fillId="0" borderId="95" xfId="0" applyFont="1" applyBorder="1" applyAlignment="1">
      <alignment horizontal="center" vertical="center"/>
    </xf>
    <xf numFmtId="20" fontId="46" fillId="0" borderId="49" xfId="0" applyNumberFormat="1" applyFont="1" applyBorder="1" applyAlignment="1">
      <alignment horizontal="center"/>
    </xf>
    <xf numFmtId="20" fontId="46" fillId="0" borderId="48" xfId="0" applyNumberFormat="1" applyFont="1" applyBorder="1" applyAlignment="1">
      <alignment horizontal="center"/>
    </xf>
    <xf numFmtId="20" fontId="46" fillId="0" borderId="23" xfId="0" applyNumberFormat="1" applyFont="1" applyBorder="1" applyAlignment="1">
      <alignment horizontal="center"/>
    </xf>
    <xf numFmtId="20" fontId="46" fillId="0" borderId="48" xfId="0" applyNumberFormat="1" applyFont="1" applyBorder="1" applyAlignment="1">
      <alignment horizontal="left"/>
    </xf>
    <xf numFmtId="20" fontId="46" fillId="0" borderId="45" xfId="0" applyNumberFormat="1" applyFont="1" applyBorder="1" applyAlignment="1">
      <alignment horizontal="center"/>
    </xf>
    <xf numFmtId="20" fontId="46" fillId="0" borderId="46" xfId="0" applyNumberFormat="1" applyFont="1" applyBorder="1" applyAlignment="1">
      <alignment horizontal="left"/>
    </xf>
    <xf numFmtId="20" fontId="46" fillId="0" borderId="46" xfId="0" applyNumberFormat="1" applyFont="1" applyBorder="1" applyAlignment="1">
      <alignment horizontal="center"/>
    </xf>
    <xf numFmtId="20" fontId="46" fillId="0" borderId="47" xfId="0" applyNumberFormat="1" applyFont="1" applyBorder="1" applyAlignment="1">
      <alignment horizontal="center"/>
    </xf>
    <xf numFmtId="20" fontId="47" fillId="0" borderId="49" xfId="0" applyNumberFormat="1" applyFont="1" applyBorder="1" applyAlignment="1">
      <alignment horizontal="center"/>
    </xf>
    <xf numFmtId="20" fontId="47" fillId="0" borderId="48" xfId="0" applyNumberFormat="1" applyFont="1" applyBorder="1" applyAlignment="1">
      <alignment horizontal="left"/>
    </xf>
    <xf numFmtId="20" fontId="47" fillId="0" borderId="48" xfId="0" applyNumberFormat="1" applyFont="1" applyBorder="1" applyAlignment="1">
      <alignment horizontal="center"/>
    </xf>
    <xf numFmtId="20" fontId="47" fillId="0" borderId="23" xfId="0" applyNumberFormat="1" applyFont="1" applyBorder="1" applyAlignment="1">
      <alignment horizontal="center"/>
    </xf>
    <xf numFmtId="20" fontId="47" fillId="0" borderId="45" xfId="0" applyNumberFormat="1" applyFont="1" applyBorder="1" applyAlignment="1">
      <alignment horizontal="center"/>
    </xf>
    <xf numFmtId="20" fontId="47" fillId="0" borderId="46" xfId="0" applyNumberFormat="1" applyFont="1" applyBorder="1" applyAlignment="1">
      <alignment horizontal="left"/>
    </xf>
    <xf numFmtId="20" fontId="47" fillId="0" borderId="46" xfId="0" applyNumberFormat="1" applyFont="1" applyBorder="1" applyAlignment="1">
      <alignment horizontal="center"/>
    </xf>
    <xf numFmtId="20" fontId="47" fillId="0" borderId="47" xfId="0" applyNumberFormat="1" applyFont="1" applyBorder="1" applyAlignment="1">
      <alignment horizontal="center"/>
    </xf>
    <xf numFmtId="20" fontId="47" fillId="0" borderId="31" xfId="0" applyNumberFormat="1" applyFont="1" applyBorder="1" applyAlignment="1">
      <alignment horizontal="center"/>
    </xf>
    <xf numFmtId="20" fontId="47" fillId="0" borderId="24" xfId="0" applyNumberFormat="1" applyFont="1" applyBorder="1" applyAlignment="1">
      <alignment horizontal="center"/>
    </xf>
    <xf numFmtId="20" fontId="47" fillId="0" borderId="25" xfId="0" applyNumberFormat="1" applyFont="1" applyBorder="1" applyAlignment="1">
      <alignment horizontal="center"/>
    </xf>
    <xf numFmtId="49" fontId="2" fillId="0" borderId="65" xfId="0" applyNumberFormat="1" applyFont="1" applyBorder="1" applyAlignment="1">
      <alignment horizontal="center"/>
    </xf>
    <xf numFmtId="49" fontId="17" fillId="0" borderId="65" xfId="0" applyNumberFormat="1" applyFont="1" applyBorder="1" applyAlignment="1">
      <alignment horizontal="center"/>
    </xf>
    <xf numFmtId="49" fontId="2" fillId="0" borderId="83" xfId="0" applyNumberFormat="1" applyFont="1" applyBorder="1" applyAlignment="1">
      <alignment horizontal="center"/>
    </xf>
    <xf numFmtId="49" fontId="17" fillId="0" borderId="83" xfId="0" applyNumberFormat="1" applyFont="1" applyBorder="1" applyAlignment="1">
      <alignment horizontal="center"/>
    </xf>
    <xf numFmtId="49" fontId="2" fillId="0" borderId="85" xfId="0" applyNumberFormat="1" applyFont="1" applyBorder="1" applyAlignment="1">
      <alignment horizontal="center"/>
    </xf>
    <xf numFmtId="49" fontId="17" fillId="0" borderId="85" xfId="0" applyNumberFormat="1" applyFont="1" applyBorder="1" applyAlignment="1">
      <alignment horizontal="center"/>
    </xf>
    <xf numFmtId="49" fontId="6" fillId="16" borderId="62" xfId="0" applyNumberFormat="1" applyFont="1" applyFill="1" applyBorder="1" applyAlignment="1">
      <alignment horizontal="center" wrapText="1"/>
    </xf>
    <xf numFmtId="49" fontId="6" fillId="16" borderId="67" xfId="0" applyNumberFormat="1" applyFont="1" applyFill="1" applyBorder="1" applyAlignment="1">
      <alignment horizontal="center" wrapText="1"/>
    </xf>
    <xf numFmtId="49" fontId="6" fillId="16" borderId="81" xfId="0" applyNumberFormat="1" applyFont="1" applyFill="1" applyBorder="1" applyAlignment="1">
      <alignment horizontal="center" wrapText="1"/>
    </xf>
    <xf numFmtId="49" fontId="6" fillId="16" borderId="97" xfId="0" applyNumberFormat="1" applyFont="1" applyFill="1" applyBorder="1" applyAlignment="1">
      <alignment horizontal="center" wrapText="1"/>
    </xf>
    <xf numFmtId="49" fontId="6" fillId="16" borderId="63" xfId="0" applyNumberFormat="1" applyFont="1" applyFill="1" applyBorder="1" applyAlignment="1">
      <alignment horizontal="center" wrapText="1"/>
    </xf>
    <xf numFmtId="49" fontId="6" fillId="16" borderId="67" xfId="0" applyNumberFormat="1" applyFont="1" applyFill="1" applyBorder="1" applyAlignment="1">
      <alignment horizontal="center" vertical="center" wrapText="1"/>
    </xf>
    <xf numFmtId="49" fontId="6" fillId="16" borderId="63" xfId="0" applyNumberFormat="1" applyFont="1" applyFill="1" applyBorder="1" applyAlignment="1">
      <alignment horizontal="center" vertical="center" wrapText="1"/>
    </xf>
    <xf numFmtId="49" fontId="6" fillId="16" borderId="98" xfId="0" applyNumberFormat="1" applyFont="1" applyFill="1" applyBorder="1" applyAlignment="1">
      <alignment horizontal="center" wrapText="1"/>
    </xf>
    <xf numFmtId="0" fontId="0" fillId="16" borderId="0" xfId="0" applyFill="1"/>
    <xf numFmtId="0" fontId="26" fillId="17" borderId="0" xfId="0" applyFont="1" applyFill="1"/>
    <xf numFmtId="0" fontId="26" fillId="18" borderId="0" xfId="0" applyFont="1" applyFill="1"/>
    <xf numFmtId="0" fontId="26" fillId="19" borderId="0" xfId="0" applyFont="1" applyFill="1"/>
    <xf numFmtId="0" fontId="26" fillId="20" borderId="0" xfId="0" applyFont="1" applyFill="1"/>
    <xf numFmtId="0" fontId="26" fillId="7" borderId="0" xfId="0" applyFont="1" applyFill="1"/>
    <xf numFmtId="0" fontId="0" fillId="13" borderId="62" xfId="0" applyFill="1" applyBorder="1"/>
    <xf numFmtId="2" fontId="33" fillId="13" borderId="67" xfId="0" applyNumberFormat="1" applyFont="1" applyFill="1" applyBorder="1" applyAlignment="1">
      <alignment horizontal="center"/>
    </xf>
    <xf numFmtId="0" fontId="0" fillId="13" borderId="67" xfId="0" applyFill="1" applyBorder="1"/>
    <xf numFmtId="2" fontId="33" fillId="0" borderId="67" xfId="0" applyNumberFormat="1" applyFont="1" applyBorder="1" applyAlignment="1">
      <alignment horizontal="center"/>
    </xf>
    <xf numFmtId="0" fontId="0" fillId="7" borderId="62" xfId="0" applyFill="1" applyBorder="1"/>
    <xf numFmtId="0" fontId="0" fillId="0" borderId="67" xfId="0" applyBorder="1"/>
    <xf numFmtId="0" fontId="0" fillId="7" borderId="65" xfId="0" applyFill="1" applyBorder="1"/>
    <xf numFmtId="0" fontId="0" fillId="7" borderId="64" xfId="0" applyFill="1" applyBorder="1"/>
    <xf numFmtId="0" fontId="0" fillId="7" borderId="22" xfId="0" applyFill="1" applyBorder="1"/>
    <xf numFmtId="0" fontId="0" fillId="0" borderId="16" xfId="0" applyBorder="1" applyAlignment="1">
      <alignment horizontal="center"/>
    </xf>
    <xf numFmtId="0" fontId="0" fillId="0" borderId="82" xfId="0" applyBorder="1" applyAlignment="1">
      <alignment horizontal="center"/>
    </xf>
    <xf numFmtId="0" fontId="0" fillId="0" borderId="67" xfId="0" applyBorder="1" applyAlignment="1">
      <alignment horizontal="center"/>
    </xf>
    <xf numFmtId="49" fontId="33" fillId="0" borderId="67" xfId="0" applyNumberFormat="1" applyFont="1" applyBorder="1" applyAlignment="1">
      <alignment horizontal="center"/>
    </xf>
    <xf numFmtId="0" fontId="0" fillId="0" borderId="57" xfId="0" applyBorder="1" applyAlignment="1">
      <alignment horizontal="center"/>
    </xf>
    <xf numFmtId="0" fontId="0" fillId="0" borderId="64" xfId="0" applyBorder="1" applyAlignment="1">
      <alignment horizontal="center"/>
    </xf>
    <xf numFmtId="0" fontId="0" fillId="7" borderId="68" xfId="0" applyFill="1" applyBorder="1"/>
    <xf numFmtId="0" fontId="0" fillId="7" borderId="16" xfId="0" applyFill="1" applyBorder="1"/>
    <xf numFmtId="0" fontId="0" fillId="7" borderId="17" xfId="0" applyFill="1" applyBorder="1"/>
    <xf numFmtId="2" fontId="33" fillId="0" borderId="79" xfId="0" applyNumberFormat="1" applyFont="1" applyBorder="1" applyAlignment="1">
      <alignment horizontal="center"/>
    </xf>
    <xf numFmtId="0" fontId="0" fillId="0" borderId="62" xfId="0" applyBorder="1"/>
    <xf numFmtId="0" fontId="0" fillId="0" borderId="66" xfId="0" applyBorder="1"/>
    <xf numFmtId="0" fontId="0" fillId="0" borderId="79" xfId="0" applyBorder="1" applyAlignment="1">
      <alignment horizontal="center"/>
    </xf>
    <xf numFmtId="0" fontId="33" fillId="0" borderId="79" xfId="0" applyFont="1" applyBorder="1" applyAlignment="1">
      <alignment horizontal="center"/>
    </xf>
    <xf numFmtId="0" fontId="0" fillId="7" borderId="51" xfId="0" applyFill="1" applyBorder="1"/>
    <xf numFmtId="0" fontId="0" fillId="7" borderId="0" xfId="0" applyFill="1"/>
    <xf numFmtId="0" fontId="0" fillId="7" borderId="85" xfId="0" applyFill="1" applyBorder="1"/>
    <xf numFmtId="0" fontId="0" fillId="7" borderId="86" xfId="0" applyFill="1" applyBorder="1"/>
    <xf numFmtId="2" fontId="33" fillId="0" borderId="54" xfId="0" applyNumberFormat="1" applyFont="1" applyBorder="1" applyAlignment="1">
      <alignment horizontal="center"/>
    </xf>
    <xf numFmtId="0" fontId="34" fillId="7" borderId="104" xfId="0" applyFont="1" applyFill="1" applyBorder="1" applyAlignment="1">
      <alignment horizontal="center" vertical="center"/>
    </xf>
    <xf numFmtId="0" fontId="38" fillId="7" borderId="85" xfId="0" applyFont="1" applyFill="1" applyBorder="1" applyAlignment="1">
      <alignment horizontal="center" vertical="center"/>
    </xf>
    <xf numFmtId="0" fontId="6" fillId="0" borderId="42" xfId="0" applyFont="1" applyBorder="1" applyAlignment="1">
      <alignment horizontal="left" vertical="center"/>
    </xf>
    <xf numFmtId="0" fontId="26" fillId="7" borderId="42" xfId="0" applyFont="1" applyFill="1" applyBorder="1" applyAlignment="1">
      <alignment horizontal="center" vertical="center"/>
    </xf>
    <xf numFmtId="0" fontId="6" fillId="0" borderId="42" xfId="0" applyFont="1" applyBorder="1" applyAlignment="1">
      <alignment horizontal="right" vertical="center"/>
    </xf>
    <xf numFmtId="0" fontId="2" fillId="7" borderId="33" xfId="0" applyFont="1" applyFill="1" applyBorder="1" applyAlignment="1">
      <alignment vertical="center"/>
    </xf>
    <xf numFmtId="0" fontId="2" fillId="0" borderId="34" xfId="0" applyFont="1" applyBorder="1" applyAlignment="1">
      <alignment horizontal="center" vertical="center"/>
    </xf>
    <xf numFmtId="0" fontId="2" fillId="0" borderId="33" xfId="0" applyFont="1" applyBorder="1" applyAlignment="1">
      <alignment horizontal="center" vertical="center"/>
    </xf>
    <xf numFmtId="0" fontId="38" fillId="6" borderId="102" xfId="0" applyFont="1" applyFill="1" applyBorder="1" applyAlignment="1">
      <alignment horizontal="center" vertical="center"/>
    </xf>
    <xf numFmtId="0" fontId="34" fillId="6" borderId="103" xfId="0" applyFont="1" applyFill="1" applyBorder="1" applyAlignment="1">
      <alignment horizontal="center" vertical="center"/>
    </xf>
    <xf numFmtId="0" fontId="38" fillId="6" borderId="52" xfId="0" applyFont="1" applyFill="1" applyBorder="1" applyAlignment="1">
      <alignment horizontal="center" vertical="center"/>
    </xf>
    <xf numFmtId="0" fontId="34" fillId="6" borderId="43" xfId="0" applyFont="1" applyFill="1" applyBorder="1" applyAlignment="1">
      <alignment horizontal="center" vertical="center"/>
    </xf>
    <xf numFmtId="0" fontId="38" fillId="6" borderId="80" xfId="0" applyFont="1" applyFill="1" applyBorder="1" applyAlignment="1">
      <alignment horizontal="center" vertical="center"/>
    </xf>
    <xf numFmtId="0" fontId="26" fillId="6" borderId="52" xfId="0" applyFont="1" applyFill="1" applyBorder="1" applyAlignment="1">
      <alignment horizontal="center" vertical="center"/>
    </xf>
    <xf numFmtId="0" fontId="34" fillId="6" borderId="101" xfId="0" applyFont="1" applyFill="1" applyBorder="1" applyAlignment="1">
      <alignment horizontal="center" vertical="center"/>
    </xf>
    <xf numFmtId="0" fontId="38" fillId="6" borderId="55" xfId="0" applyFont="1" applyFill="1" applyBorder="1" applyAlignment="1">
      <alignment horizontal="center" vertical="center"/>
    </xf>
    <xf numFmtId="0" fontId="34" fillId="6" borderId="44" xfId="0" applyFont="1" applyFill="1" applyBorder="1" applyAlignment="1">
      <alignment horizontal="center" vertical="center"/>
    </xf>
    <xf numFmtId="0" fontId="38" fillId="6" borderId="69" xfId="0" applyFont="1" applyFill="1" applyBorder="1" applyAlignment="1">
      <alignment horizontal="center" vertical="center"/>
    </xf>
    <xf numFmtId="0" fontId="45" fillId="6" borderId="95" xfId="0" applyFont="1" applyFill="1" applyBorder="1" applyAlignment="1">
      <alignment horizontal="center" vertical="center"/>
    </xf>
    <xf numFmtId="0" fontId="29" fillId="6" borderId="103" xfId="0" applyFont="1" applyFill="1" applyBorder="1" applyAlignment="1">
      <alignment horizontal="center" vertical="center"/>
    </xf>
    <xf numFmtId="0" fontId="38" fillId="6" borderId="95" xfId="0" applyFont="1" applyFill="1" applyBorder="1" applyAlignment="1">
      <alignment horizontal="center" vertical="center"/>
    </xf>
    <xf numFmtId="0" fontId="34" fillId="6" borderId="104" xfId="0" applyFont="1" applyFill="1" applyBorder="1" applyAlignment="1">
      <alignment horizontal="center" vertical="center"/>
    </xf>
    <xf numFmtId="0" fontId="26" fillId="6" borderId="103" xfId="0" applyFont="1" applyFill="1" applyBorder="1" applyAlignment="1">
      <alignment horizontal="center" vertical="center"/>
    </xf>
    <xf numFmtId="0" fontId="38" fillId="6" borderId="87" xfId="0" applyFont="1" applyFill="1" applyBorder="1" applyAlignment="1">
      <alignment horizontal="center" vertical="center"/>
    </xf>
    <xf numFmtId="0" fontId="38" fillId="6" borderId="82" xfId="0" applyFont="1" applyFill="1" applyBorder="1" applyAlignment="1">
      <alignment horizontal="center" vertical="center"/>
    </xf>
    <xf numFmtId="0" fontId="34" fillId="6" borderId="93" xfId="0" applyFont="1" applyFill="1" applyBorder="1" applyAlignment="1">
      <alignment horizontal="center" vertical="center"/>
    </xf>
    <xf numFmtId="0" fontId="42" fillId="6" borderId="103" xfId="0" applyFont="1" applyFill="1" applyBorder="1" applyAlignment="1">
      <alignment horizontal="center" vertical="center"/>
    </xf>
    <xf numFmtId="0" fontId="43" fillId="6" borderId="52" xfId="0" applyFont="1" applyFill="1" applyBorder="1" applyAlignment="1">
      <alignment horizontal="center" vertical="center"/>
    </xf>
    <xf numFmtId="0" fontId="42" fillId="6" borderId="101" xfId="0" applyFont="1" applyFill="1" applyBorder="1" applyAlignment="1">
      <alignment horizontal="center" vertical="center"/>
    </xf>
    <xf numFmtId="0" fontId="48" fillId="0" borderId="43" xfId="0" applyFont="1" applyBorder="1" applyAlignment="1">
      <alignment horizontal="center" vertical="center"/>
    </xf>
    <xf numFmtId="20" fontId="46" fillId="6" borderId="49" xfId="0" applyNumberFormat="1" applyFont="1" applyFill="1" applyBorder="1" applyAlignment="1">
      <alignment horizontal="center"/>
    </xf>
    <xf numFmtId="20" fontId="46" fillId="6" borderId="48" xfId="0" applyNumberFormat="1" applyFont="1" applyFill="1" applyBorder="1"/>
    <xf numFmtId="20" fontId="46" fillId="6" borderId="48" xfId="0" applyNumberFormat="1" applyFont="1" applyFill="1" applyBorder="1" applyAlignment="1">
      <alignment horizontal="center"/>
    </xf>
    <xf numFmtId="20" fontId="29" fillId="6" borderId="49" xfId="0" applyNumberFormat="1" applyFont="1" applyFill="1" applyBorder="1" applyAlignment="1">
      <alignment horizontal="center"/>
    </xf>
    <xf numFmtId="20" fontId="29" fillId="6" borderId="48" xfId="0" applyNumberFormat="1" applyFont="1" applyFill="1" applyBorder="1"/>
    <xf numFmtId="20" fontId="29" fillId="6" borderId="48" xfId="0" applyNumberFormat="1" applyFont="1" applyFill="1" applyBorder="1" applyAlignment="1">
      <alignment horizontal="center"/>
    </xf>
    <xf numFmtId="20" fontId="29" fillId="6" borderId="31" xfId="0" applyNumberFormat="1" applyFont="1" applyFill="1" applyBorder="1" applyAlignment="1">
      <alignment horizontal="center"/>
    </xf>
    <xf numFmtId="20" fontId="29" fillId="6" borderId="24" xfId="0" applyNumberFormat="1" applyFont="1" applyFill="1" applyBorder="1"/>
    <xf numFmtId="20" fontId="29" fillId="6" borderId="24" xfId="0" applyNumberFormat="1" applyFont="1" applyFill="1" applyBorder="1" applyAlignment="1">
      <alignment horizontal="center"/>
    </xf>
    <xf numFmtId="20" fontId="29" fillId="6" borderId="25" xfId="0" applyNumberFormat="1" applyFont="1" applyFill="1" applyBorder="1" applyAlignment="1">
      <alignment horizontal="center"/>
    </xf>
    <xf numFmtId="20" fontId="29" fillId="6" borderId="48" xfId="0" applyNumberFormat="1" applyFont="1" applyFill="1" applyBorder="1" applyAlignment="1">
      <alignment horizontal="left"/>
    </xf>
    <xf numFmtId="20" fontId="29" fillId="6" borderId="23" xfId="0" applyNumberFormat="1" applyFont="1" applyFill="1" applyBorder="1" applyAlignment="1">
      <alignment horizontal="center"/>
    </xf>
    <xf numFmtId="20" fontId="29" fillId="6" borderId="45" xfId="0" applyNumberFormat="1" applyFont="1" applyFill="1" applyBorder="1" applyAlignment="1">
      <alignment horizontal="center"/>
    </xf>
    <xf numFmtId="20" fontId="29" fillId="6" borderId="46" xfId="0" applyNumberFormat="1" applyFont="1" applyFill="1" applyBorder="1" applyAlignment="1">
      <alignment horizontal="left"/>
    </xf>
    <xf numFmtId="20" fontId="29" fillId="6" borderId="46" xfId="0" applyNumberFormat="1" applyFont="1" applyFill="1" applyBorder="1" applyAlignment="1">
      <alignment horizontal="center"/>
    </xf>
    <xf numFmtId="20" fontId="29" fillId="6" borderId="47" xfId="0" applyNumberFormat="1" applyFont="1" applyFill="1" applyBorder="1" applyAlignment="1">
      <alignment horizontal="center"/>
    </xf>
    <xf numFmtId="0" fontId="26" fillId="21" borderId="0" xfId="0" applyFont="1" applyFill="1"/>
    <xf numFmtId="20" fontId="47" fillId="0" borderId="24" xfId="0" applyNumberFormat="1" applyFont="1" applyBorder="1" applyAlignment="1">
      <alignment horizontal="left"/>
    </xf>
    <xf numFmtId="20" fontId="29" fillId="6" borderId="20" xfId="0" applyNumberFormat="1" applyFont="1" applyFill="1" applyBorder="1" applyAlignment="1">
      <alignment horizontal="center"/>
    </xf>
    <xf numFmtId="0" fontId="0" fillId="0" borderId="20" xfId="0" applyBorder="1"/>
    <xf numFmtId="0" fontId="0" fillId="0" borderId="18" xfId="0" applyBorder="1"/>
    <xf numFmtId="0" fontId="0" fillId="5" borderId="110" xfId="0" applyFill="1" applyBorder="1"/>
    <xf numFmtId="0" fontId="0" fillId="6" borderId="3" xfId="0" applyFill="1" applyBorder="1"/>
    <xf numFmtId="0" fontId="25" fillId="6" borderId="1" xfId="0" applyFont="1" applyFill="1" applyBorder="1" applyAlignment="1">
      <alignment horizontal="left"/>
    </xf>
    <xf numFmtId="49" fontId="25" fillId="6" borderId="2" xfId="0" applyNumberFormat="1" applyFont="1" applyFill="1" applyBorder="1" applyAlignment="1">
      <alignment horizontal="left"/>
    </xf>
    <xf numFmtId="49" fontId="25" fillId="6" borderId="7" xfId="0" applyNumberFormat="1" applyFont="1" applyFill="1" applyBorder="1" applyAlignment="1">
      <alignment horizontal="left"/>
    </xf>
    <xf numFmtId="49" fontId="25" fillId="6" borderId="11" xfId="0" applyNumberFormat="1" applyFont="1" applyFill="1" applyBorder="1" applyAlignment="1">
      <alignment horizontal="left"/>
    </xf>
    <xf numFmtId="49" fontId="25" fillId="6" borderId="3" xfId="0" applyNumberFormat="1" applyFont="1" applyFill="1" applyBorder="1" applyAlignment="1">
      <alignment horizontal="left"/>
    </xf>
    <xf numFmtId="49" fontId="25" fillId="6" borderId="9" xfId="0" applyNumberFormat="1" applyFont="1" applyFill="1" applyBorder="1" applyAlignment="1">
      <alignment horizontal="left"/>
    </xf>
    <xf numFmtId="49" fontId="25" fillId="6" borderId="12" xfId="0" applyNumberFormat="1" applyFont="1" applyFill="1" applyBorder="1" applyAlignment="1">
      <alignment horizontal="left"/>
    </xf>
    <xf numFmtId="0" fontId="0" fillId="5" borderId="86" xfId="0" applyFill="1" applyBorder="1"/>
    <xf numFmtId="0" fontId="2" fillId="5" borderId="86" xfId="1" applyFill="1" applyBorder="1"/>
    <xf numFmtId="0" fontId="0" fillId="0" borderId="130" xfId="0" applyBorder="1"/>
    <xf numFmtId="0" fontId="0" fillId="0" borderId="131" xfId="0" applyBorder="1"/>
    <xf numFmtId="0" fontId="27" fillId="0" borderId="132" xfId="0" applyFont="1" applyBorder="1"/>
    <xf numFmtId="0" fontId="0" fillId="0" borderId="133" xfId="0" applyBorder="1"/>
    <xf numFmtId="0" fontId="0" fillId="0" borderId="132" xfId="0" applyBorder="1"/>
    <xf numFmtId="0" fontId="0" fillId="8" borderId="133" xfId="0" applyFill="1" applyBorder="1"/>
    <xf numFmtId="0" fontId="0" fillId="0" borderId="134" xfId="0" applyBorder="1"/>
    <xf numFmtId="0" fontId="0" fillId="0" borderId="135" xfId="0" applyBorder="1"/>
    <xf numFmtId="0" fontId="2" fillId="0" borderId="135" xfId="1" applyBorder="1"/>
    <xf numFmtId="0" fontId="0" fillId="0" borderId="136" xfId="0" applyBorder="1"/>
    <xf numFmtId="0" fontId="0" fillId="0" borderId="137" xfId="0" applyBorder="1"/>
    <xf numFmtId="0" fontId="0" fillId="0" borderId="138" xfId="0" applyBorder="1"/>
    <xf numFmtId="0" fontId="0" fillId="0" borderId="139" xfId="0" applyBorder="1"/>
    <xf numFmtId="0" fontId="0" fillId="0" borderId="140" xfId="0" applyBorder="1"/>
    <xf numFmtId="0" fontId="0" fillId="0" borderId="141" xfId="0" applyBorder="1"/>
    <xf numFmtId="0" fontId="0" fillId="0" borderId="142" xfId="0" applyBorder="1"/>
    <xf numFmtId="0" fontId="2" fillId="0" borderId="139" xfId="1" applyBorder="1"/>
    <xf numFmtId="0" fontId="2" fillId="0" borderId="142" xfId="1" applyBorder="1"/>
    <xf numFmtId="21" fontId="28" fillId="21" borderId="67" xfId="0" applyNumberFormat="1" applyFont="1" applyFill="1" applyBorder="1" applyAlignment="1">
      <alignment horizontal="center"/>
    </xf>
    <xf numFmtId="21" fontId="28" fillId="22" borderId="67" xfId="0" applyNumberFormat="1" applyFont="1" applyFill="1" applyBorder="1" applyAlignment="1">
      <alignment horizontal="center"/>
    </xf>
    <xf numFmtId="21" fontId="49" fillId="22" borderId="67" xfId="0" applyNumberFormat="1" applyFont="1" applyFill="1" applyBorder="1" applyAlignment="1">
      <alignment horizontal="center"/>
    </xf>
    <xf numFmtId="0" fontId="0" fillId="0" borderId="0" xfId="0" applyAlignment="1">
      <alignment horizontal="center" wrapText="1"/>
    </xf>
    <xf numFmtId="0" fontId="0" fillId="5" borderId="16" xfId="0" applyFill="1" applyBorder="1"/>
    <xf numFmtId="0" fontId="2" fillId="5" borderId="16" xfId="1" applyFill="1" applyBorder="1"/>
    <xf numFmtId="0" fontId="29" fillId="5" borderId="21" xfId="0" applyFont="1" applyFill="1" applyBorder="1"/>
    <xf numFmtId="0" fontId="29" fillId="5" borderId="64" xfId="0" applyFont="1" applyFill="1" applyBorder="1"/>
    <xf numFmtId="0" fontId="0" fillId="0" borderId="0" xfId="0" quotePrefix="1"/>
    <xf numFmtId="20" fontId="0" fillId="0" borderId="0" xfId="0" applyNumberFormat="1"/>
    <xf numFmtId="0" fontId="51" fillId="0" borderId="0" xfId="0" applyFont="1"/>
    <xf numFmtId="20" fontId="51" fillId="0" borderId="0" xfId="0" applyNumberFormat="1" applyFont="1" applyAlignment="1">
      <alignment horizontal="center"/>
    </xf>
    <xf numFmtId="0" fontId="54" fillId="0" borderId="0" xfId="0" applyFont="1"/>
    <xf numFmtId="21" fontId="52" fillId="0" borderId="110" xfId="0" applyNumberFormat="1" applyFont="1" applyBorder="1" applyAlignment="1">
      <alignment horizontal="center"/>
    </xf>
    <xf numFmtId="20" fontId="54" fillId="0" borderId="0" xfId="0" applyNumberFormat="1" applyFont="1"/>
    <xf numFmtId="20" fontId="55" fillId="0" borderId="0" xfId="0" applyNumberFormat="1" applyFont="1"/>
    <xf numFmtId="21" fontId="53" fillId="0" borderId="110" xfId="0" applyNumberFormat="1" applyFont="1" applyBorder="1" applyAlignment="1">
      <alignment horizontal="center"/>
    </xf>
    <xf numFmtId="0" fontId="57" fillId="0" borderId="0" xfId="0" applyFont="1"/>
    <xf numFmtId="0" fontId="56" fillId="0" borderId="0" xfId="0" applyFont="1"/>
    <xf numFmtId="2" fontId="56" fillId="0" borderId="0" xfId="0" applyNumberFormat="1" applyFont="1" applyAlignment="1">
      <alignment horizontal="left"/>
    </xf>
    <xf numFmtId="0" fontId="56" fillId="0" borderId="0" xfId="0" applyFont="1" applyAlignment="1">
      <alignment horizontal="left"/>
    </xf>
    <xf numFmtId="0" fontId="0" fillId="10" borderId="0" xfId="0" applyFill="1"/>
    <xf numFmtId="0" fontId="0" fillId="26" borderId="0" xfId="0" applyFill="1"/>
    <xf numFmtId="47" fontId="56" fillId="0" borderId="0" xfId="0" applyNumberFormat="1" applyFont="1" applyAlignment="1">
      <alignment horizontal="left"/>
    </xf>
    <xf numFmtId="0" fontId="0" fillId="13" borderId="0" xfId="0" applyFill="1"/>
    <xf numFmtId="0" fontId="59" fillId="0" borderId="0" xfId="0" applyFont="1"/>
    <xf numFmtId="164" fontId="61" fillId="0" borderId="0" xfId="0" applyNumberFormat="1" applyFont="1"/>
    <xf numFmtId="0" fontId="62" fillId="0" borderId="0" xfId="0" applyFont="1"/>
    <xf numFmtId="49" fontId="0" fillId="0" borderId="0" xfId="0" applyNumberFormat="1" applyAlignment="1">
      <alignment horizontal="center"/>
    </xf>
    <xf numFmtId="49" fontId="25" fillId="0" borderId="0" xfId="0" applyNumberFormat="1" applyFont="1" applyAlignment="1">
      <alignment horizontal="left"/>
    </xf>
    <xf numFmtId="49" fontId="25" fillId="0" borderId="20" xfId="0" applyNumberFormat="1" applyFont="1" applyBorder="1" applyAlignment="1">
      <alignment horizontal="left"/>
    </xf>
    <xf numFmtId="0" fontId="0" fillId="0" borderId="144" xfId="0" applyBorder="1"/>
    <xf numFmtId="0" fontId="0" fillId="0" borderId="145" xfId="0" applyBorder="1"/>
    <xf numFmtId="0" fontId="63" fillId="31" borderId="20" xfId="0" applyFont="1" applyFill="1" applyBorder="1"/>
    <xf numFmtId="0" fontId="63" fillId="31" borderId="19" xfId="0" applyFont="1" applyFill="1" applyBorder="1"/>
    <xf numFmtId="0" fontId="63" fillId="32" borderId="79" xfId="0" applyFont="1" applyFill="1" applyBorder="1"/>
    <xf numFmtId="0" fontId="63" fillId="32" borderId="20" xfId="0" applyFont="1" applyFill="1" applyBorder="1"/>
    <xf numFmtId="0" fontId="63" fillId="32" borderId="19" xfId="0" applyFont="1" applyFill="1" applyBorder="1"/>
    <xf numFmtId="0" fontId="63" fillId="32" borderId="129" xfId="0" applyFont="1" applyFill="1" applyBorder="1"/>
    <xf numFmtId="0" fontId="63" fillId="32" borderId="59" xfId="0" applyFont="1" applyFill="1" applyBorder="1"/>
    <xf numFmtId="0" fontId="63" fillId="33" borderId="79" xfId="0" applyFont="1" applyFill="1" applyBorder="1"/>
    <xf numFmtId="0" fontId="63" fillId="33" borderId="19" xfId="0" applyFont="1" applyFill="1" applyBorder="1"/>
    <xf numFmtId="0" fontId="63" fillId="33" borderId="59" xfId="0" applyFont="1" applyFill="1" applyBorder="1"/>
    <xf numFmtId="0" fontId="63" fillId="11" borderId="79" xfId="0" applyFont="1" applyFill="1" applyBorder="1"/>
    <xf numFmtId="0" fontId="63" fillId="11" borderId="20" xfId="0" applyFont="1" applyFill="1" applyBorder="1"/>
    <xf numFmtId="0" fontId="63" fillId="11" borderId="19" xfId="0" applyFont="1" applyFill="1" applyBorder="1"/>
    <xf numFmtId="0" fontId="63" fillId="11" borderId="59" xfId="0" applyFont="1" applyFill="1" applyBorder="1"/>
    <xf numFmtId="0" fontId="63" fillId="26" borderId="79" xfId="0" applyFont="1" applyFill="1" applyBorder="1"/>
    <xf numFmtId="0" fontId="63" fillId="26" borderId="20" xfId="0" applyFont="1" applyFill="1" applyBorder="1"/>
    <xf numFmtId="0" fontId="63" fillId="26" borderId="19" xfId="0" applyFont="1" applyFill="1" applyBorder="1"/>
    <xf numFmtId="0" fontId="63" fillId="26" borderId="59" xfId="0" applyFont="1" applyFill="1" applyBorder="1"/>
    <xf numFmtId="0" fontId="63" fillId="34" borderId="79" xfId="0" applyFont="1" applyFill="1" applyBorder="1"/>
    <xf numFmtId="0" fontId="63" fillId="34" borderId="19" xfId="0" applyFont="1" applyFill="1" applyBorder="1"/>
    <xf numFmtId="0" fontId="63" fillId="11" borderId="147" xfId="0" applyFont="1" applyFill="1" applyBorder="1"/>
    <xf numFmtId="0" fontId="63" fillId="11" borderId="148" xfId="0" applyFont="1" applyFill="1" applyBorder="1"/>
    <xf numFmtId="0" fontId="63" fillId="33" borderId="67" xfId="0" applyFont="1" applyFill="1" applyBorder="1"/>
    <xf numFmtId="0" fontId="63" fillId="26" borderId="146" xfId="0" applyFont="1" applyFill="1" applyBorder="1"/>
    <xf numFmtId="0" fontId="63" fillId="26" borderId="147" xfId="0" applyFont="1" applyFill="1" applyBorder="1"/>
    <xf numFmtId="0" fontId="63" fillId="26" borderId="148" xfId="0" applyFont="1" applyFill="1" applyBorder="1"/>
    <xf numFmtId="0" fontId="63" fillId="11" borderId="129" xfId="0" applyFont="1" applyFill="1" applyBorder="1"/>
    <xf numFmtId="0" fontId="63" fillId="26" borderId="129" xfId="0" applyFont="1" applyFill="1" applyBorder="1"/>
    <xf numFmtId="0" fontId="63" fillId="22" borderId="79" xfId="0" applyFont="1" applyFill="1" applyBorder="1"/>
    <xf numFmtId="0" fontId="63" fillId="22" borderId="19" xfId="0" applyFont="1" applyFill="1" applyBorder="1"/>
    <xf numFmtId="0" fontId="63" fillId="22" borderId="59" xfId="0" applyFont="1" applyFill="1" applyBorder="1"/>
    <xf numFmtId="0" fontId="0" fillId="34" borderId="79" xfId="0" applyFill="1" applyBorder="1"/>
    <xf numFmtId="0" fontId="0" fillId="34" borderId="19" xfId="0" applyFill="1" applyBorder="1"/>
    <xf numFmtId="0" fontId="0" fillId="34" borderId="59" xfId="0" applyFill="1" applyBorder="1"/>
    <xf numFmtId="0" fontId="0" fillId="34" borderId="15" xfId="0" applyFill="1" applyBorder="1"/>
    <xf numFmtId="0" fontId="0" fillId="34" borderId="20" xfId="0" applyFill="1" applyBorder="1"/>
    <xf numFmtId="0" fontId="0" fillId="34" borderId="129" xfId="0" applyFill="1" applyBorder="1"/>
    <xf numFmtId="0" fontId="63" fillId="35" borderId="20" xfId="0" applyFont="1" applyFill="1" applyBorder="1"/>
    <xf numFmtId="0" fontId="63" fillId="35" borderId="19" xfId="0" applyFont="1" applyFill="1" applyBorder="1"/>
    <xf numFmtId="0" fontId="63" fillId="35" borderId="59" xfId="0" applyFont="1" applyFill="1" applyBorder="1"/>
    <xf numFmtId="0" fontId="63" fillId="29" borderId="19" xfId="0" applyFont="1" applyFill="1" applyBorder="1"/>
    <xf numFmtId="0" fontId="63" fillId="29" borderId="59" xfId="0" applyFont="1" applyFill="1" applyBorder="1"/>
    <xf numFmtId="0" fontId="63" fillId="35" borderId="147" xfId="0" applyFont="1" applyFill="1" applyBorder="1"/>
    <xf numFmtId="0" fontId="63" fillId="35" borderId="148" xfId="0" applyFont="1" applyFill="1" applyBorder="1"/>
    <xf numFmtId="0" fontId="63" fillId="26" borderId="0" xfId="0" applyFont="1" applyFill="1"/>
    <xf numFmtId="0" fontId="63" fillId="29" borderId="148" xfId="0" applyFont="1" applyFill="1" applyBorder="1"/>
    <xf numFmtId="0" fontId="63" fillId="31" borderId="129" xfId="0" applyFont="1" applyFill="1" applyBorder="1"/>
    <xf numFmtId="0" fontId="63" fillId="35" borderId="129" xfId="0" applyFont="1" applyFill="1" applyBorder="1"/>
    <xf numFmtId="0" fontId="63" fillId="35" borderId="79" xfId="0" applyFont="1" applyFill="1" applyBorder="1"/>
    <xf numFmtId="0" fontId="63" fillId="29" borderId="79" xfId="0" applyFont="1" applyFill="1" applyBorder="1"/>
    <xf numFmtId="0" fontId="63" fillId="29" borderId="146" xfId="0" applyFont="1" applyFill="1" applyBorder="1"/>
    <xf numFmtId="0" fontId="63" fillId="35" borderId="18" xfId="0" applyFont="1" applyFill="1" applyBorder="1"/>
    <xf numFmtId="0" fontId="63" fillId="35" borderId="149" xfId="0" applyFont="1" applyFill="1" applyBorder="1"/>
    <xf numFmtId="0" fontId="63" fillId="29" borderId="18" xfId="0" applyFont="1" applyFill="1" applyBorder="1"/>
    <xf numFmtId="0" fontId="63" fillId="29" borderId="149" xfId="0" applyFont="1" applyFill="1" applyBorder="1"/>
    <xf numFmtId="0" fontId="63" fillId="32" borderId="18" xfId="0" applyFont="1" applyFill="1" applyBorder="1"/>
    <xf numFmtId="0" fontId="63" fillId="32" borderId="58" xfId="0" applyFont="1" applyFill="1" applyBorder="1"/>
    <xf numFmtId="0" fontId="63" fillId="26" borderId="149" xfId="0" applyFont="1" applyFill="1" applyBorder="1"/>
    <xf numFmtId="0" fontId="63" fillId="11" borderId="18" xfId="0" applyFont="1" applyFill="1" applyBorder="1"/>
    <xf numFmtId="0" fontId="63" fillId="29" borderId="0" xfId="0" applyFont="1" applyFill="1"/>
    <xf numFmtId="0" fontId="63" fillId="26" borderId="18" xfId="0" applyFont="1" applyFill="1" applyBorder="1"/>
    <xf numFmtId="0" fontId="63" fillId="11" borderId="149" xfId="0" applyFont="1" applyFill="1" applyBorder="1"/>
    <xf numFmtId="0" fontId="63" fillId="11" borderId="58" xfId="0" applyFont="1" applyFill="1" applyBorder="1"/>
    <xf numFmtId="0" fontId="0" fillId="34" borderId="17" xfId="0" applyFill="1" applyBorder="1"/>
    <xf numFmtId="0" fontId="0" fillId="34" borderId="18" xfId="0" applyFill="1" applyBorder="1"/>
    <xf numFmtId="0" fontId="0" fillId="34" borderId="58" xfId="0" applyFill="1" applyBorder="1"/>
    <xf numFmtId="0" fontId="0" fillId="0" borderId="150" xfId="0" applyBorder="1"/>
    <xf numFmtId="0" fontId="0" fillId="0" borderId="151" xfId="0" applyBorder="1"/>
    <xf numFmtId="0" fontId="0" fillId="0" borderId="143" xfId="0" applyBorder="1"/>
    <xf numFmtId="0" fontId="0" fillId="0" borderId="152" xfId="0" applyBorder="1"/>
    <xf numFmtId="0" fontId="2" fillId="0" borderId="0" xfId="1"/>
    <xf numFmtId="0" fontId="2" fillId="0" borderId="144" xfId="1" applyBorder="1"/>
    <xf numFmtId="0" fontId="0" fillId="0" borderId="153" xfId="0" applyBorder="1"/>
    <xf numFmtId="0" fontId="2" fillId="0" borderId="20" xfId="1" applyBorder="1"/>
    <xf numFmtId="0" fontId="0" fillId="0" borderId="154" xfId="0" applyBorder="1"/>
    <xf numFmtId="0" fontId="0" fillId="0" borderId="155" xfId="0" applyBorder="1"/>
    <xf numFmtId="0" fontId="0" fillId="0" borderId="156" xfId="0" applyBorder="1"/>
    <xf numFmtId="0" fontId="0" fillId="0" borderId="157" xfId="0" applyBorder="1"/>
    <xf numFmtId="0" fontId="0" fillId="5" borderId="88" xfId="0" applyFill="1" applyBorder="1" applyAlignment="1">
      <alignment horizontal="center" vertical="center"/>
    </xf>
    <xf numFmtId="0" fontId="0" fillId="5" borderId="0" xfId="0" applyFill="1" applyAlignment="1">
      <alignment horizontal="center" vertical="center"/>
    </xf>
    <xf numFmtId="0" fontId="0" fillId="0" borderId="0" xfId="0" applyAlignment="1">
      <alignment horizontal="center" vertical="center"/>
    </xf>
    <xf numFmtId="0" fontId="0" fillId="5" borderId="110" xfId="0" applyFill="1" applyBorder="1" applyAlignment="1">
      <alignment horizontal="center" vertical="center"/>
    </xf>
    <xf numFmtId="0" fontId="59" fillId="0" borderId="110" xfId="0" applyFont="1" applyBorder="1"/>
    <xf numFmtId="21" fontId="64" fillId="0" borderId="0" xfId="1" applyNumberFormat="1" applyFont="1"/>
    <xf numFmtId="0" fontId="51" fillId="0" borderId="0" xfId="1" applyFont="1"/>
    <xf numFmtId="0" fontId="0" fillId="0" borderId="0" xfId="0" applyAlignment="1">
      <alignment vertical="center"/>
    </xf>
    <xf numFmtId="20" fontId="0" fillId="0" borderId="0" xfId="0" applyNumberFormat="1" applyAlignment="1">
      <alignment horizontal="center"/>
    </xf>
    <xf numFmtId="20" fontId="62" fillId="0" borderId="0" xfId="0" applyNumberFormat="1" applyFont="1"/>
    <xf numFmtId="20" fontId="62" fillId="0" borderId="0" xfId="0" applyNumberFormat="1" applyFont="1" applyAlignment="1">
      <alignment horizontal="center"/>
    </xf>
    <xf numFmtId="21" fontId="59" fillId="0" borderId="0" xfId="0" applyNumberFormat="1" applyFont="1"/>
    <xf numFmtId="21" fontId="59" fillId="0" borderId="0" xfId="0" applyNumberFormat="1" applyFont="1" applyAlignment="1">
      <alignment horizontal="center"/>
    </xf>
    <xf numFmtId="21" fontId="0" fillId="0" borderId="0" xfId="0" applyNumberFormat="1" applyAlignment="1">
      <alignment horizontal="center"/>
    </xf>
    <xf numFmtId="0" fontId="65" fillId="11" borderId="19" xfId="0" applyFont="1" applyFill="1" applyBorder="1"/>
    <xf numFmtId="0" fontId="65" fillId="11" borderId="59" xfId="0" applyFont="1" applyFill="1" applyBorder="1"/>
    <xf numFmtId="0" fontId="0" fillId="23" borderId="0" xfId="0" applyFill="1"/>
    <xf numFmtId="0" fontId="65" fillId="26" borderId="19" xfId="0" applyFont="1" applyFill="1" applyBorder="1"/>
    <xf numFmtId="0" fontId="59" fillId="23" borderId="0" xfId="0" applyFont="1" applyFill="1"/>
    <xf numFmtId="0" fontId="65" fillId="26" borderId="20" xfId="0" applyFont="1" applyFill="1" applyBorder="1"/>
    <xf numFmtId="0" fontId="63" fillId="6" borderId="19" xfId="0" applyFont="1" applyFill="1" applyBorder="1"/>
    <xf numFmtId="0" fontId="63" fillId="6" borderId="59" xfId="0" applyFont="1" applyFill="1" applyBorder="1"/>
    <xf numFmtId="0" fontId="63" fillId="36" borderId="79" xfId="0" applyFont="1" applyFill="1" applyBorder="1"/>
    <xf numFmtId="0" fontId="63" fillId="36" borderId="19" xfId="0" applyFont="1" applyFill="1" applyBorder="1"/>
    <xf numFmtId="0" fontId="63" fillId="36" borderId="59" xfId="0" applyFont="1" applyFill="1" applyBorder="1"/>
    <xf numFmtId="0" fontId="63" fillId="6" borderId="79" xfId="0" applyFont="1" applyFill="1" applyBorder="1"/>
    <xf numFmtId="0" fontId="65" fillId="35" borderId="19" xfId="0" applyFont="1" applyFill="1" applyBorder="1"/>
    <xf numFmtId="0" fontId="63" fillId="6" borderId="148" xfId="0" applyFont="1" applyFill="1" applyBorder="1"/>
    <xf numFmtId="0" fontId="65" fillId="6" borderId="19" xfId="0" applyFont="1" applyFill="1" applyBorder="1"/>
    <xf numFmtId="0" fontId="63" fillId="6" borderId="20" xfId="0" applyFont="1" applyFill="1" applyBorder="1"/>
    <xf numFmtId="0" fontId="65" fillId="35" borderId="20" xfId="0" applyFont="1" applyFill="1" applyBorder="1"/>
    <xf numFmtId="0" fontId="63" fillId="6" borderId="147" xfId="0" applyFont="1" applyFill="1" applyBorder="1"/>
    <xf numFmtId="0" fontId="0" fillId="6" borderId="0" xfId="0" applyFill="1"/>
    <xf numFmtId="0" fontId="63" fillId="32" borderId="19" xfId="0" quotePrefix="1" applyFont="1" applyFill="1" applyBorder="1"/>
    <xf numFmtId="0" fontId="63" fillId="35" borderId="19" xfId="0" quotePrefix="1" applyFont="1" applyFill="1" applyBorder="1"/>
    <xf numFmtId="0" fontId="63" fillId="37" borderId="79" xfId="0" applyFont="1" applyFill="1" applyBorder="1"/>
    <xf numFmtId="0" fontId="63" fillId="37" borderId="19" xfId="0" applyFont="1" applyFill="1" applyBorder="1"/>
    <xf numFmtId="0" fontId="63" fillId="37" borderId="59" xfId="0" applyFont="1" applyFill="1" applyBorder="1"/>
    <xf numFmtId="0" fontId="0" fillId="37" borderId="79" xfId="0" applyFill="1" applyBorder="1"/>
    <xf numFmtId="0" fontId="0" fillId="37" borderId="19" xfId="0" applyFill="1" applyBorder="1"/>
    <xf numFmtId="0" fontId="0" fillId="37" borderId="59" xfId="0" applyFill="1" applyBorder="1"/>
    <xf numFmtId="0" fontId="0" fillId="38" borderId="0" xfId="0" applyFill="1"/>
    <xf numFmtId="0" fontId="0" fillId="38" borderId="129" xfId="0" applyFill="1" applyBorder="1"/>
    <xf numFmtId="0" fontId="66" fillId="11" borderId="19" xfId="0" applyFont="1" applyFill="1" applyBorder="1"/>
    <xf numFmtId="0" fontId="59" fillId="38" borderId="0" xfId="0" applyFont="1" applyFill="1"/>
    <xf numFmtId="0" fontId="63" fillId="29" borderId="19" xfId="0" quotePrefix="1" applyFont="1" applyFill="1" applyBorder="1"/>
    <xf numFmtId="0" fontId="0" fillId="39" borderId="0" xfId="0" applyFill="1"/>
    <xf numFmtId="0" fontId="0" fillId="39" borderId="0" xfId="0" quotePrefix="1" applyFill="1"/>
    <xf numFmtId="0" fontId="65" fillId="11" borderId="20" xfId="0" applyFont="1" applyFill="1" applyBorder="1"/>
    <xf numFmtId="0" fontId="63" fillId="35" borderId="59" xfId="0" quotePrefix="1" applyFont="1" applyFill="1" applyBorder="1"/>
    <xf numFmtId="0" fontId="63" fillId="29" borderId="59" xfId="0" quotePrefix="1" applyFont="1" applyFill="1" applyBorder="1"/>
    <xf numFmtId="0" fontId="0" fillId="38" borderId="57" xfId="0" applyFill="1" applyBorder="1"/>
    <xf numFmtId="0" fontId="0" fillId="9" borderId="0" xfId="0" applyFill="1"/>
    <xf numFmtId="0" fontId="63" fillId="40" borderId="18" xfId="0" applyFont="1" applyFill="1" applyBorder="1"/>
    <xf numFmtId="0" fontId="63" fillId="40" borderId="58" xfId="0" applyFont="1" applyFill="1" applyBorder="1"/>
    <xf numFmtId="0" fontId="65" fillId="29" borderId="18" xfId="0" applyFont="1" applyFill="1" applyBorder="1"/>
    <xf numFmtId="0" fontId="63" fillId="40" borderId="0" xfId="0" applyFont="1" applyFill="1"/>
    <xf numFmtId="0" fontId="63" fillId="40" borderId="57" xfId="0" applyFont="1" applyFill="1" applyBorder="1"/>
    <xf numFmtId="0" fontId="0" fillId="41" borderId="79" xfId="0" applyFill="1" applyBorder="1"/>
    <xf numFmtId="0" fontId="0" fillId="41" borderId="19" xfId="0" applyFill="1" applyBorder="1"/>
    <xf numFmtId="0" fontId="0" fillId="41" borderId="59" xfId="0" applyFill="1" applyBorder="1"/>
    <xf numFmtId="0" fontId="63" fillId="41" borderId="19" xfId="0" applyFont="1" applyFill="1" applyBorder="1"/>
    <xf numFmtId="0" fontId="63" fillId="41" borderId="59" xfId="0" applyFont="1" applyFill="1" applyBorder="1"/>
    <xf numFmtId="0" fontId="63" fillId="40" borderId="19" xfId="0" applyFont="1" applyFill="1" applyBorder="1"/>
    <xf numFmtId="0" fontId="63" fillId="40" borderId="59" xfId="0" applyFont="1" applyFill="1" applyBorder="1"/>
    <xf numFmtId="0" fontId="65" fillId="26" borderId="18" xfId="0" applyFont="1" applyFill="1" applyBorder="1"/>
    <xf numFmtId="0" fontId="65" fillId="11" borderId="18" xfId="0" applyFont="1" applyFill="1" applyBorder="1"/>
    <xf numFmtId="0" fontId="0" fillId="38" borderId="59" xfId="0" applyFill="1" applyBorder="1"/>
    <xf numFmtId="0" fontId="63" fillId="11" borderId="59" xfId="0" quotePrefix="1" applyFont="1" applyFill="1" applyBorder="1"/>
    <xf numFmtId="0" fontId="63" fillId="26" borderId="59" xfId="0" quotePrefix="1" applyFont="1" applyFill="1" applyBorder="1"/>
    <xf numFmtId="0" fontId="0" fillId="42" borderId="0" xfId="0" applyFill="1"/>
    <xf numFmtId="20" fontId="59" fillId="0" borderId="110" xfId="0" applyNumberFormat="1" applyFont="1" applyBorder="1" applyAlignment="1">
      <alignment horizontal="center"/>
    </xf>
    <xf numFmtId="20" fontId="59" fillId="0" borderId="110" xfId="0" applyNumberFormat="1" applyFont="1" applyBorder="1"/>
    <xf numFmtId="0" fontId="31" fillId="11" borderId="21" xfId="0" applyFont="1" applyFill="1" applyBorder="1" applyAlignment="1">
      <alignment horizontal="left" vertical="center"/>
    </xf>
    <xf numFmtId="0" fontId="31" fillId="11" borderId="64" xfId="0" applyFont="1" applyFill="1" applyBorder="1" applyAlignment="1">
      <alignment horizontal="left" vertical="center"/>
    </xf>
    <xf numFmtId="0" fontId="31" fillId="11" borderId="22" xfId="0" applyFont="1" applyFill="1" applyBorder="1" applyAlignment="1">
      <alignment horizontal="left" vertical="center"/>
    </xf>
    <xf numFmtId="0" fontId="29" fillId="0" borderId="0" xfId="0" applyFont="1" applyAlignment="1">
      <alignment vertical="center"/>
    </xf>
    <xf numFmtId="0" fontId="31" fillId="8" borderId="20" xfId="0" applyFont="1" applyFill="1" applyBorder="1" applyAlignment="1">
      <alignment horizontal="center" vertical="center"/>
    </xf>
    <xf numFmtId="0" fontId="31" fillId="8" borderId="0" xfId="0" applyFont="1" applyFill="1" applyAlignment="1">
      <alignment horizontal="center" vertical="center"/>
    </xf>
    <xf numFmtId="0" fontId="31" fillId="8" borderId="18" xfId="0" applyFont="1" applyFill="1" applyBorder="1" applyAlignment="1">
      <alignment horizontal="center" vertical="center"/>
    </xf>
    <xf numFmtId="20" fontId="30" fillId="0" borderId="0" xfId="0" applyNumberFormat="1" applyFont="1" applyAlignment="1">
      <alignment horizontal="center"/>
    </xf>
    <xf numFmtId="0" fontId="4" fillId="21" borderId="21" xfId="0" applyFont="1" applyFill="1" applyBorder="1" applyAlignment="1">
      <alignment horizontal="left"/>
    </xf>
    <xf numFmtId="0" fontId="4" fillId="21" borderId="64" xfId="0" applyFont="1" applyFill="1" applyBorder="1" applyAlignment="1">
      <alignment horizontal="left"/>
    </xf>
    <xf numFmtId="0" fontId="4" fillId="21" borderId="22" xfId="0" applyFont="1" applyFill="1" applyBorder="1" applyAlignment="1">
      <alignment horizontal="left"/>
    </xf>
    <xf numFmtId="0" fontId="26" fillId="7" borderId="59" xfId="0" applyFont="1" applyFill="1" applyBorder="1" applyAlignment="1">
      <alignment horizontal="center"/>
    </xf>
    <xf numFmtId="0" fontId="7" fillId="7" borderId="38" xfId="0" applyFont="1" applyFill="1" applyBorder="1" applyAlignment="1">
      <alignment horizontal="center"/>
    </xf>
    <xf numFmtId="0" fontId="7" fillId="0" borderId="38" xfId="0" applyFont="1" applyBorder="1" applyAlignment="1">
      <alignment horizontal="center" vertical="center"/>
    </xf>
    <xf numFmtId="0" fontId="9" fillId="3" borderId="41" xfId="0" applyFont="1" applyFill="1" applyBorder="1" applyAlignment="1">
      <alignment horizontal="center" vertical="center"/>
    </xf>
    <xf numFmtId="0" fontId="11" fillId="4" borderId="37" xfId="0" applyFont="1" applyFill="1" applyBorder="1" applyAlignment="1">
      <alignment horizontal="center" vertical="center" wrapText="1"/>
    </xf>
    <xf numFmtId="0" fontId="12" fillId="7" borderId="38" xfId="0" applyFont="1" applyFill="1" applyBorder="1" applyAlignment="1">
      <alignment horizontal="center"/>
    </xf>
    <xf numFmtId="0" fontId="35" fillId="7" borderId="59" xfId="0" applyFont="1" applyFill="1" applyBorder="1" applyAlignment="1">
      <alignment horizontal="center"/>
    </xf>
    <xf numFmtId="0" fontId="12" fillId="7" borderId="43" xfId="0" applyFont="1" applyFill="1" applyBorder="1" applyAlignment="1">
      <alignment horizontal="center"/>
    </xf>
    <xf numFmtId="0" fontId="33" fillId="0" borderId="0" xfId="0" applyFont="1" applyAlignment="1">
      <alignment horizontal="center"/>
    </xf>
    <xf numFmtId="0" fontId="33" fillId="0" borderId="67" xfId="0" applyFont="1" applyBorder="1" applyAlignment="1">
      <alignment horizontal="center"/>
    </xf>
    <xf numFmtId="21" fontId="0" fillId="5" borderId="67" xfId="0" applyNumberFormat="1" applyFill="1" applyBorder="1" applyAlignment="1">
      <alignment horizontal="center" wrapText="1"/>
    </xf>
    <xf numFmtId="21" fontId="28" fillId="5" borderId="67" xfId="0" applyNumberFormat="1" applyFont="1" applyFill="1" applyBorder="1" applyAlignment="1">
      <alignment horizontal="center"/>
    </xf>
    <xf numFmtId="21" fontId="29" fillId="22" borderId="67" xfId="0" applyNumberFormat="1" applyFont="1" applyFill="1" applyBorder="1" applyAlignment="1">
      <alignment horizontal="center"/>
    </xf>
    <xf numFmtId="21" fontId="50" fillId="24" borderId="67" xfId="0" applyNumberFormat="1" applyFont="1" applyFill="1" applyBorder="1" applyAlignment="1">
      <alignment horizontal="center"/>
    </xf>
    <xf numFmtId="21" fontId="29" fillId="22" borderId="21" xfId="0" applyNumberFormat="1" applyFont="1" applyFill="1" applyBorder="1" applyAlignment="1">
      <alignment horizontal="center"/>
    </xf>
    <xf numFmtId="21" fontId="29" fillId="22" borderId="64" xfId="0" applyNumberFormat="1" applyFont="1" applyFill="1" applyBorder="1" applyAlignment="1">
      <alignment horizontal="center"/>
    </xf>
    <xf numFmtId="21" fontId="29" fillId="22" borderId="22" xfId="0" applyNumberFormat="1" applyFont="1" applyFill="1" applyBorder="1" applyAlignment="1">
      <alignment horizontal="center"/>
    </xf>
    <xf numFmtId="21" fontId="50" fillId="24" borderId="21" xfId="0" applyNumberFormat="1" applyFont="1" applyFill="1" applyBorder="1" applyAlignment="1">
      <alignment horizontal="center"/>
    </xf>
    <xf numFmtId="21" fontId="50" fillId="24" borderId="64" xfId="0" applyNumberFormat="1" applyFont="1" applyFill="1" applyBorder="1" applyAlignment="1">
      <alignment horizontal="center"/>
    </xf>
    <xf numFmtId="21" fontId="50" fillId="24" borderId="22" xfId="0" applyNumberFormat="1" applyFont="1" applyFill="1" applyBorder="1" applyAlignment="1">
      <alignment horizontal="center"/>
    </xf>
    <xf numFmtId="21" fontId="0" fillId="5" borderId="21" xfId="0" applyNumberFormat="1" applyFill="1" applyBorder="1" applyAlignment="1">
      <alignment horizontal="center" wrapText="1"/>
    </xf>
    <xf numFmtId="21" fontId="0" fillId="5" borderId="64" xfId="0" applyNumberFormat="1" applyFill="1" applyBorder="1" applyAlignment="1">
      <alignment horizontal="center" wrapText="1"/>
    </xf>
    <xf numFmtId="21" fontId="0" fillId="5" borderId="22" xfId="0" applyNumberFormat="1" applyFill="1" applyBorder="1" applyAlignment="1">
      <alignment horizontal="center" wrapText="1"/>
    </xf>
    <xf numFmtId="21" fontId="58" fillId="28" borderId="67" xfId="1" applyNumberFormat="1" applyFont="1" applyFill="1" applyBorder="1" applyAlignment="1">
      <alignment horizontal="center"/>
    </xf>
    <xf numFmtId="0" fontId="4" fillId="29" borderId="21" xfId="1" applyFont="1" applyFill="1" applyBorder="1" applyAlignment="1">
      <alignment horizontal="left"/>
    </xf>
    <xf numFmtId="0" fontId="4" fillId="29" borderId="64" xfId="1" applyFont="1" applyFill="1" applyBorder="1" applyAlignment="1">
      <alignment horizontal="left"/>
    </xf>
    <xf numFmtId="0" fontId="4" fillId="29" borderId="22" xfId="1" applyFont="1" applyFill="1" applyBorder="1" applyAlignment="1">
      <alignment horizontal="left"/>
    </xf>
    <xf numFmtId="0" fontId="31" fillId="22" borderId="21" xfId="0" applyFont="1" applyFill="1" applyBorder="1" applyAlignment="1">
      <alignment horizontal="left" vertical="center"/>
    </xf>
    <xf numFmtId="0" fontId="31" fillId="22" borderId="64" xfId="0" applyFont="1" applyFill="1" applyBorder="1" applyAlignment="1">
      <alignment horizontal="left" vertical="center"/>
    </xf>
    <xf numFmtId="0" fontId="31" fillId="22" borderId="22" xfId="0" applyFont="1" applyFill="1" applyBorder="1" applyAlignment="1">
      <alignment horizontal="left" vertical="center"/>
    </xf>
    <xf numFmtId="0" fontId="4" fillId="28" borderId="21" xfId="0" applyFont="1" applyFill="1" applyBorder="1" applyAlignment="1">
      <alignment horizontal="left"/>
    </xf>
    <xf numFmtId="0" fontId="4" fillId="28" borderId="64" xfId="0" applyFont="1" applyFill="1" applyBorder="1" applyAlignment="1">
      <alignment horizontal="left"/>
    </xf>
    <xf numFmtId="0" fontId="4" fillId="28" borderId="22" xfId="0" applyFont="1" applyFill="1" applyBorder="1" applyAlignment="1">
      <alignment horizontal="left"/>
    </xf>
    <xf numFmtId="0" fontId="4" fillId="5" borderId="21" xfId="0" applyFont="1" applyFill="1" applyBorder="1" applyAlignment="1">
      <alignment horizontal="center"/>
    </xf>
    <xf numFmtId="0" fontId="4" fillId="5" borderId="64" xfId="0" applyFont="1" applyFill="1" applyBorder="1" applyAlignment="1">
      <alignment horizontal="center"/>
    </xf>
    <xf numFmtId="0" fontId="4" fillId="5" borderId="22" xfId="0" applyFont="1" applyFill="1" applyBorder="1" applyAlignment="1">
      <alignment horizontal="center"/>
    </xf>
    <xf numFmtId="21" fontId="0" fillId="5" borderId="21" xfId="0" applyNumberFormat="1" applyFill="1" applyBorder="1" applyAlignment="1">
      <alignment horizontal="center"/>
    </xf>
    <xf numFmtId="21" fontId="0" fillId="5" borderId="64" xfId="0" applyNumberFormat="1" applyFill="1" applyBorder="1" applyAlignment="1">
      <alignment horizontal="center"/>
    </xf>
    <xf numFmtId="21" fontId="0" fillId="5" borderId="22" xfId="0" applyNumberFormat="1" applyFill="1" applyBorder="1" applyAlignment="1">
      <alignment horizontal="center"/>
    </xf>
    <xf numFmtId="21" fontId="59" fillId="5" borderId="67" xfId="0" applyNumberFormat="1" applyFont="1" applyFill="1" applyBorder="1" applyAlignment="1">
      <alignment horizontal="center" wrapText="1"/>
    </xf>
    <xf numFmtId="21" fontId="29" fillId="28" borderId="21" xfId="0" applyNumberFormat="1" applyFont="1" applyFill="1" applyBorder="1" applyAlignment="1">
      <alignment horizontal="center"/>
    </xf>
    <xf numFmtId="21" fontId="29" fillId="28" borderId="64" xfId="0" applyNumberFormat="1" applyFont="1" applyFill="1" applyBorder="1" applyAlignment="1">
      <alignment horizontal="center"/>
    </xf>
    <xf numFmtId="21" fontId="29" fillId="28" borderId="22" xfId="0" applyNumberFormat="1" applyFont="1" applyFill="1" applyBorder="1" applyAlignment="1">
      <alignment horizontal="center"/>
    </xf>
    <xf numFmtId="21" fontId="29" fillId="28" borderId="67" xfId="0" applyNumberFormat="1" applyFont="1" applyFill="1" applyBorder="1" applyAlignment="1">
      <alignment horizontal="center"/>
    </xf>
    <xf numFmtId="0" fontId="31" fillId="5" borderId="67" xfId="0" applyFont="1" applyFill="1" applyBorder="1" applyAlignment="1">
      <alignment horizontal="center" wrapText="1"/>
    </xf>
    <xf numFmtId="0" fontId="31" fillId="5" borderId="21" xfId="0" applyFont="1" applyFill="1" applyBorder="1" applyAlignment="1">
      <alignment horizontal="center" wrapText="1"/>
    </xf>
    <xf numFmtId="0" fontId="31" fillId="5" borderId="64" xfId="0" applyFont="1" applyFill="1" applyBorder="1" applyAlignment="1">
      <alignment horizontal="center" wrapText="1"/>
    </xf>
    <xf numFmtId="0" fontId="31" fillId="5" borderId="22" xfId="0" applyFont="1" applyFill="1" applyBorder="1" applyAlignment="1">
      <alignment horizontal="center" wrapText="1"/>
    </xf>
    <xf numFmtId="0" fontId="31" fillId="26" borderId="21" xfId="0" applyFont="1" applyFill="1" applyBorder="1" applyAlignment="1">
      <alignment horizontal="left" vertical="center"/>
    </xf>
    <xf numFmtId="0" fontId="31" fillId="26" borderId="64" xfId="0" applyFont="1" applyFill="1" applyBorder="1" applyAlignment="1">
      <alignment horizontal="left" vertical="center"/>
    </xf>
    <xf numFmtId="0" fontId="31" fillId="26" borderId="22" xfId="0" applyFont="1" applyFill="1" applyBorder="1" applyAlignment="1">
      <alignment horizontal="left" vertical="center"/>
    </xf>
    <xf numFmtId="0" fontId="31" fillId="11" borderId="21" xfId="0" applyFont="1" applyFill="1" applyBorder="1" applyAlignment="1">
      <alignment horizontal="left" vertical="center"/>
    </xf>
    <xf numFmtId="0" fontId="31" fillId="11" borderId="64" xfId="0" applyFont="1" applyFill="1" applyBorder="1" applyAlignment="1">
      <alignment horizontal="left" vertical="center"/>
    </xf>
    <xf numFmtId="0" fontId="31" fillId="11" borderId="22" xfId="0" applyFont="1" applyFill="1" applyBorder="1" applyAlignment="1">
      <alignment horizontal="left" vertical="center"/>
    </xf>
    <xf numFmtId="21" fontId="29" fillId="21" borderId="21" xfId="0" applyNumberFormat="1" applyFont="1" applyFill="1" applyBorder="1" applyAlignment="1">
      <alignment horizontal="center"/>
    </xf>
    <xf numFmtId="21" fontId="29" fillId="21" borderId="64" xfId="0" applyNumberFormat="1" applyFont="1" applyFill="1" applyBorder="1" applyAlignment="1">
      <alignment horizontal="center"/>
    </xf>
    <xf numFmtId="21" fontId="29" fillId="21" borderId="22" xfId="0" applyNumberFormat="1" applyFont="1" applyFill="1" applyBorder="1" applyAlignment="1">
      <alignment horizontal="center"/>
    </xf>
    <xf numFmtId="21" fontId="50" fillId="25" borderId="21" xfId="0" applyNumberFormat="1" applyFont="1" applyFill="1" applyBorder="1" applyAlignment="1">
      <alignment horizontal="center"/>
    </xf>
    <xf numFmtId="21" fontId="50" fillId="25" borderId="64" xfId="0" applyNumberFormat="1" applyFont="1" applyFill="1" applyBorder="1" applyAlignment="1">
      <alignment horizontal="center"/>
    </xf>
    <xf numFmtId="21" fontId="50" fillId="25" borderId="22" xfId="0" applyNumberFormat="1" applyFont="1" applyFill="1" applyBorder="1" applyAlignment="1">
      <alignment horizontal="center"/>
    </xf>
    <xf numFmtId="0" fontId="4" fillId="22" borderId="21" xfId="0" applyFont="1" applyFill="1" applyBorder="1" applyAlignment="1">
      <alignment horizontal="left"/>
    </xf>
    <xf numFmtId="0" fontId="4" fillId="22" borderId="64" xfId="0" applyFont="1" applyFill="1" applyBorder="1" applyAlignment="1">
      <alignment horizontal="left"/>
    </xf>
    <xf numFmtId="0" fontId="4" fillId="22" borderId="22" xfId="0" applyFont="1" applyFill="1" applyBorder="1" applyAlignment="1">
      <alignment horizontal="left"/>
    </xf>
    <xf numFmtId="0" fontId="4" fillId="22" borderId="67" xfId="0" applyFont="1" applyFill="1" applyBorder="1" applyAlignment="1">
      <alignment horizontal="center"/>
    </xf>
    <xf numFmtId="0" fontId="29" fillId="5" borderId="67" xfId="0" applyFont="1" applyFill="1" applyBorder="1" applyAlignment="1">
      <alignment horizontal="center"/>
    </xf>
    <xf numFmtId="21" fontId="29" fillId="21" borderId="67" xfId="0" applyNumberFormat="1" applyFont="1" applyFill="1" applyBorder="1" applyAlignment="1">
      <alignment horizontal="center"/>
    </xf>
    <xf numFmtId="0" fontId="29" fillId="22" borderId="21" xfId="0" applyFont="1" applyFill="1" applyBorder="1" applyAlignment="1">
      <alignment horizontal="center"/>
    </xf>
    <xf numFmtId="0" fontId="29" fillId="22" borderId="64" xfId="0" applyFont="1" applyFill="1" applyBorder="1" applyAlignment="1">
      <alignment horizontal="center"/>
    </xf>
    <xf numFmtId="0" fontId="29" fillId="22" borderId="22" xfId="0" applyFont="1" applyFill="1" applyBorder="1" applyAlignment="1">
      <alignment horizontal="center"/>
    </xf>
    <xf numFmtId="0" fontId="31" fillId="22" borderId="67" xfId="0" applyFont="1" applyFill="1" applyBorder="1" applyAlignment="1">
      <alignment horizontal="center" vertical="center"/>
    </xf>
    <xf numFmtId="21" fontId="2" fillId="22" borderId="67" xfId="1" applyNumberFormat="1" applyFill="1" applyBorder="1" applyAlignment="1">
      <alignment horizontal="center"/>
    </xf>
    <xf numFmtId="0" fontId="2" fillId="22" borderId="21" xfId="1" applyFill="1" applyBorder="1" applyAlignment="1">
      <alignment horizontal="left"/>
    </xf>
    <xf numFmtId="0" fontId="2" fillId="22" borderId="64" xfId="1" applyFill="1" applyBorder="1" applyAlignment="1">
      <alignment horizontal="left"/>
    </xf>
    <xf numFmtId="0" fontId="2" fillId="22" borderId="22" xfId="1" applyFill="1" applyBorder="1" applyAlignment="1">
      <alignment horizontal="left"/>
    </xf>
    <xf numFmtId="21" fontId="50" fillId="25" borderId="67" xfId="0" applyNumberFormat="1" applyFont="1" applyFill="1" applyBorder="1" applyAlignment="1">
      <alignment horizontal="center"/>
    </xf>
    <xf numFmtId="0" fontId="31" fillId="21" borderId="67" xfId="0" applyFont="1" applyFill="1" applyBorder="1" applyAlignment="1">
      <alignment horizontal="center" vertical="center"/>
    </xf>
    <xf numFmtId="0" fontId="31" fillId="21" borderId="21" xfId="0" applyFont="1" applyFill="1" applyBorder="1" applyAlignment="1">
      <alignment horizontal="left" vertical="center"/>
    </xf>
    <xf numFmtId="0" fontId="31" fillId="21" borderId="64" xfId="0" applyFont="1" applyFill="1" applyBorder="1" applyAlignment="1">
      <alignment horizontal="left" vertical="center"/>
    </xf>
    <xf numFmtId="0" fontId="31" fillId="21" borderId="22" xfId="0" applyFont="1" applyFill="1" applyBorder="1" applyAlignment="1">
      <alignment horizontal="left" vertical="center"/>
    </xf>
    <xf numFmtId="21" fontId="50" fillId="25" borderId="67" xfId="0" quotePrefix="1" applyNumberFormat="1" applyFont="1" applyFill="1" applyBorder="1" applyAlignment="1">
      <alignment horizontal="center"/>
    </xf>
    <xf numFmtId="21" fontId="2" fillId="21" borderId="67" xfId="1" applyNumberFormat="1" applyFill="1" applyBorder="1" applyAlignment="1">
      <alignment horizontal="center"/>
    </xf>
    <xf numFmtId="0" fontId="2" fillId="21" borderId="21" xfId="1" applyFill="1" applyBorder="1" applyAlignment="1">
      <alignment horizontal="left"/>
    </xf>
    <xf numFmtId="0" fontId="2" fillId="21" borderId="64" xfId="1" applyFill="1" applyBorder="1" applyAlignment="1">
      <alignment horizontal="left"/>
    </xf>
    <xf numFmtId="0" fontId="2" fillId="21" borderId="22" xfId="1" applyFill="1" applyBorder="1" applyAlignment="1">
      <alignment horizontal="left"/>
    </xf>
    <xf numFmtId="0" fontId="29" fillId="21" borderId="67" xfId="0" applyFont="1" applyFill="1" applyBorder="1" applyAlignment="1">
      <alignment horizontal="center"/>
    </xf>
    <xf numFmtId="0" fontId="29" fillId="25" borderId="67" xfId="0" applyFont="1" applyFill="1" applyBorder="1" applyAlignment="1">
      <alignment horizontal="center"/>
    </xf>
    <xf numFmtId="0" fontId="31" fillId="6" borderId="107" xfId="0" applyFont="1" applyFill="1" applyBorder="1" applyAlignment="1">
      <alignment horizontal="center" vertical="center"/>
    </xf>
    <xf numFmtId="0" fontId="31" fillId="6" borderId="108" xfId="0" applyFont="1" applyFill="1" applyBorder="1" applyAlignment="1">
      <alignment horizontal="center" vertical="center"/>
    </xf>
    <xf numFmtId="0" fontId="31" fillId="21" borderId="129" xfId="0" applyFont="1" applyFill="1" applyBorder="1" applyAlignment="1">
      <alignment horizontal="center" vertical="center"/>
    </xf>
    <xf numFmtId="0" fontId="31" fillId="21" borderId="57" xfId="0" applyFont="1" applyFill="1" applyBorder="1" applyAlignment="1">
      <alignment horizontal="center" vertical="center"/>
    </xf>
    <xf numFmtId="0" fontId="31" fillId="21" borderId="58" xfId="0" applyFont="1" applyFill="1" applyBorder="1" applyAlignment="1">
      <alignment horizontal="center" vertical="center"/>
    </xf>
    <xf numFmtId="0" fontId="31" fillId="21" borderId="112" xfId="0" applyFont="1" applyFill="1" applyBorder="1" applyAlignment="1">
      <alignment horizontal="center" vertical="center"/>
    </xf>
    <xf numFmtId="0" fontId="31" fillId="21" borderId="88" xfId="0" applyFont="1" applyFill="1" applyBorder="1" applyAlignment="1">
      <alignment horizontal="center" vertical="center"/>
    </xf>
    <xf numFmtId="0" fontId="31" fillId="21" borderId="113" xfId="0" applyFont="1" applyFill="1" applyBorder="1" applyAlignment="1">
      <alignment horizontal="center" vertical="center"/>
    </xf>
    <xf numFmtId="0" fontId="31" fillId="21" borderId="109" xfId="0" applyFont="1" applyFill="1" applyBorder="1" applyAlignment="1">
      <alignment horizontal="center" vertical="center"/>
    </xf>
    <xf numFmtId="0" fontId="31" fillId="21" borderId="110" xfId="0" applyFont="1" applyFill="1" applyBorder="1" applyAlignment="1">
      <alignment horizontal="center" vertical="center"/>
    </xf>
    <xf numFmtId="0" fontId="31" fillId="21" borderId="111" xfId="0" applyFont="1" applyFill="1" applyBorder="1" applyAlignment="1">
      <alignment horizontal="center" vertical="center"/>
    </xf>
    <xf numFmtId="0" fontId="31" fillId="6" borderId="56" xfId="0" applyFont="1" applyFill="1" applyBorder="1" applyAlignment="1">
      <alignment horizontal="center" vertical="center"/>
    </xf>
    <xf numFmtId="0" fontId="31" fillId="6" borderId="86" xfId="0" applyFont="1" applyFill="1" applyBorder="1" applyAlignment="1">
      <alignment horizontal="center" vertical="center"/>
    </xf>
    <xf numFmtId="0" fontId="31" fillId="6" borderId="87" xfId="0" applyFont="1" applyFill="1" applyBorder="1" applyAlignment="1">
      <alignment horizontal="center" vertical="center"/>
    </xf>
    <xf numFmtId="20" fontId="4" fillId="8" borderId="20" xfId="1" applyNumberFormat="1" applyFont="1" applyFill="1" applyBorder="1" applyAlignment="1">
      <alignment vertical="center"/>
    </xf>
    <xf numFmtId="0" fontId="29" fillId="0" borderId="0" xfId="0" applyFont="1" applyAlignment="1">
      <alignment vertical="center"/>
    </xf>
    <xf numFmtId="0" fontId="29" fillId="0" borderId="18" xfId="0" applyFont="1" applyBorder="1" applyAlignment="1">
      <alignment vertical="center"/>
    </xf>
    <xf numFmtId="0" fontId="31" fillId="8" borderId="20" xfId="0" applyFont="1" applyFill="1" applyBorder="1" applyAlignment="1">
      <alignment horizontal="center" vertical="center"/>
    </xf>
    <xf numFmtId="0" fontId="31" fillId="8" borderId="0" xfId="0" applyFont="1" applyFill="1" applyAlignment="1">
      <alignment horizontal="center" vertical="center"/>
    </xf>
    <xf numFmtId="0" fontId="31" fillId="8" borderId="18" xfId="0" applyFont="1" applyFill="1" applyBorder="1" applyAlignment="1">
      <alignment horizontal="center" vertical="center"/>
    </xf>
    <xf numFmtId="0" fontId="31" fillId="6" borderId="54" xfId="0" applyFont="1" applyFill="1" applyBorder="1" applyAlignment="1">
      <alignment horizontal="center" vertical="center"/>
    </xf>
    <xf numFmtId="0" fontId="31" fillId="6" borderId="53" xfId="0" applyFont="1" applyFill="1" applyBorder="1" applyAlignment="1">
      <alignment horizontal="center" vertical="center"/>
    </xf>
    <xf numFmtId="0" fontId="31" fillId="6" borderId="55" xfId="0" applyFont="1" applyFill="1" applyBorder="1" applyAlignment="1">
      <alignment horizontal="center" vertical="center"/>
    </xf>
    <xf numFmtId="0" fontId="31" fillId="6" borderId="119" xfId="0" applyFont="1" applyFill="1" applyBorder="1" applyAlignment="1">
      <alignment horizontal="center" vertical="center"/>
    </xf>
    <xf numFmtId="0" fontId="31" fillId="6" borderId="88" xfId="0" applyFont="1" applyFill="1" applyBorder="1" applyAlignment="1">
      <alignment horizontal="center" vertical="center"/>
    </xf>
    <xf numFmtId="0" fontId="31" fillId="6" borderId="94" xfId="0" applyFont="1" applyFill="1" applyBorder="1" applyAlignment="1">
      <alignment horizontal="center" vertical="center"/>
    </xf>
    <xf numFmtId="0" fontId="31" fillId="6" borderId="90" xfId="0" applyFont="1" applyFill="1" applyBorder="1" applyAlignment="1">
      <alignment horizontal="center" vertical="center"/>
    </xf>
    <xf numFmtId="0" fontId="31" fillId="6" borderId="110" xfId="0" applyFont="1" applyFill="1" applyBorder="1" applyAlignment="1">
      <alignment horizontal="center" vertical="center"/>
    </xf>
    <xf numFmtId="0" fontId="31" fillId="6" borderId="118" xfId="0" applyFont="1" applyFill="1" applyBorder="1" applyAlignment="1">
      <alignment horizontal="center" vertical="center"/>
    </xf>
    <xf numFmtId="0" fontId="31" fillId="6" borderId="106" xfId="0" applyFont="1" applyFill="1" applyBorder="1" applyAlignment="1">
      <alignment horizontal="center" vertical="center"/>
    </xf>
    <xf numFmtId="0" fontId="31" fillId="22" borderId="56" xfId="0" applyFont="1" applyFill="1" applyBorder="1" applyAlignment="1">
      <alignment horizontal="center" vertical="center"/>
    </xf>
    <xf numFmtId="0" fontId="31" fillId="22" borderId="86" xfId="0" applyFont="1" applyFill="1" applyBorder="1" applyAlignment="1">
      <alignment horizontal="center" vertical="center"/>
    </xf>
    <xf numFmtId="0" fontId="31" fillId="22" borderId="53" xfId="0" applyFont="1" applyFill="1" applyBorder="1" applyAlignment="1">
      <alignment horizontal="center" vertical="center"/>
    </xf>
    <xf numFmtId="0" fontId="31" fillId="6" borderId="91" xfId="0" applyFont="1" applyFill="1" applyBorder="1" applyAlignment="1">
      <alignment horizontal="center" vertical="center"/>
    </xf>
    <xf numFmtId="0" fontId="31" fillId="6" borderId="106" xfId="0" applyFont="1" applyFill="1" applyBorder="1" applyAlignment="1">
      <alignment horizontal="center" vertical="center" wrapText="1"/>
    </xf>
    <xf numFmtId="0" fontId="31" fillId="6" borderId="107" xfId="0" applyFont="1" applyFill="1" applyBorder="1" applyAlignment="1">
      <alignment horizontal="center" vertical="center" wrapText="1"/>
    </xf>
    <xf numFmtId="0" fontId="31" fillId="6" borderId="108" xfId="0" applyFont="1" applyFill="1" applyBorder="1" applyAlignment="1">
      <alignment horizontal="center" vertical="center" wrapText="1"/>
    </xf>
    <xf numFmtId="0" fontId="31" fillId="6" borderId="117" xfId="0" applyFont="1" applyFill="1" applyBorder="1" applyAlignment="1">
      <alignment horizontal="center" vertical="center" wrapText="1"/>
    </xf>
    <xf numFmtId="0" fontId="31" fillId="6" borderId="112" xfId="0" applyFont="1" applyFill="1" applyBorder="1" applyAlignment="1">
      <alignment horizontal="center" vertical="center"/>
    </xf>
    <xf numFmtId="0" fontId="31" fillId="6" borderId="101" xfId="0" applyFont="1" applyFill="1" applyBorder="1" applyAlignment="1">
      <alignment horizontal="center" vertical="center"/>
    </xf>
    <xf numFmtId="0" fontId="31" fillId="21" borderId="106" xfId="0" applyFont="1" applyFill="1" applyBorder="1" applyAlignment="1">
      <alignment horizontal="center" vertical="center"/>
    </xf>
    <xf numFmtId="0" fontId="31" fillId="21" borderId="107" xfId="0" applyFont="1" applyFill="1" applyBorder="1" applyAlignment="1">
      <alignment horizontal="center" vertical="center"/>
    </xf>
    <xf numFmtId="0" fontId="31" fillId="21" borderId="119" xfId="0" applyFont="1" applyFill="1" applyBorder="1" applyAlignment="1">
      <alignment horizontal="center" vertical="center"/>
    </xf>
    <xf numFmtId="0" fontId="31" fillId="21" borderId="94" xfId="0" applyFont="1" applyFill="1" applyBorder="1" applyAlignment="1">
      <alignment horizontal="center" vertical="center"/>
    </xf>
    <xf numFmtId="0" fontId="31" fillId="21" borderId="90" xfId="0" applyFont="1" applyFill="1" applyBorder="1" applyAlignment="1">
      <alignment horizontal="center" vertical="center"/>
    </xf>
    <xf numFmtId="0" fontId="31" fillId="21" borderId="118" xfId="0" applyFont="1" applyFill="1" applyBorder="1" applyAlignment="1">
      <alignment horizontal="center" vertical="center"/>
    </xf>
    <xf numFmtId="0" fontId="31" fillId="21" borderId="91" xfId="0" applyFont="1" applyFill="1" applyBorder="1" applyAlignment="1">
      <alignment horizontal="center" vertical="center"/>
    </xf>
    <xf numFmtId="0" fontId="31" fillId="22" borderId="56" xfId="0" applyFont="1" applyFill="1" applyBorder="1" applyAlignment="1">
      <alignment horizontal="center" vertical="center" wrapText="1"/>
    </xf>
    <xf numFmtId="0" fontId="31" fillId="22" borderId="86" xfId="0" applyFont="1" applyFill="1" applyBorder="1" applyAlignment="1">
      <alignment horizontal="center" vertical="center" wrapText="1"/>
    </xf>
    <xf numFmtId="0" fontId="31" fillId="25" borderId="112" xfId="0" applyFont="1" applyFill="1" applyBorder="1" applyAlignment="1">
      <alignment horizontal="center" vertical="center"/>
    </xf>
    <xf numFmtId="0" fontId="31" fillId="25" borderId="88" xfId="0" applyFont="1" applyFill="1" applyBorder="1" applyAlignment="1">
      <alignment horizontal="center" vertical="center"/>
    </xf>
    <xf numFmtId="0" fontId="31" fillId="25" borderId="113" xfId="0" applyFont="1" applyFill="1" applyBorder="1" applyAlignment="1">
      <alignment horizontal="center" vertical="center"/>
    </xf>
    <xf numFmtId="0" fontId="31" fillId="25" borderId="109" xfId="0" applyFont="1" applyFill="1" applyBorder="1" applyAlignment="1">
      <alignment horizontal="center" vertical="center"/>
    </xf>
    <xf numFmtId="0" fontId="31" fillId="25" borderId="110" xfId="0" applyFont="1" applyFill="1" applyBorder="1" applyAlignment="1">
      <alignment horizontal="center" vertical="center"/>
    </xf>
    <xf numFmtId="0" fontId="31" fillId="25" borderId="111" xfId="0" applyFont="1" applyFill="1" applyBorder="1" applyAlignment="1">
      <alignment horizontal="center" vertical="center"/>
    </xf>
    <xf numFmtId="164" fontId="27" fillId="0" borderId="57" xfId="0" applyNumberFormat="1" applyFont="1" applyBorder="1" applyAlignment="1">
      <alignment horizontal="left"/>
    </xf>
    <xf numFmtId="0" fontId="3" fillId="6" borderId="20" xfId="1" applyFont="1" applyFill="1" applyBorder="1" applyAlignment="1">
      <alignment horizontal="center" vertical="center" wrapText="1"/>
    </xf>
    <xf numFmtId="0" fontId="3" fillId="6" borderId="0" xfId="1" applyFont="1" applyFill="1" applyAlignment="1">
      <alignment horizontal="center" vertical="center" wrapText="1"/>
    </xf>
    <xf numFmtId="0" fontId="3" fillId="6" borderId="18" xfId="1" applyFont="1" applyFill="1" applyBorder="1" applyAlignment="1">
      <alignment horizontal="center" vertical="center" wrapText="1"/>
    </xf>
    <xf numFmtId="0" fontId="3" fillId="6" borderId="112" xfId="1" applyFont="1" applyFill="1" applyBorder="1" applyAlignment="1">
      <alignment horizontal="center" vertical="center"/>
    </xf>
    <xf numFmtId="0" fontId="3" fillId="6" borderId="88" xfId="1" applyFont="1" applyFill="1" applyBorder="1" applyAlignment="1">
      <alignment horizontal="center" vertical="center"/>
    </xf>
    <xf numFmtId="0" fontId="3" fillId="6" borderId="113" xfId="1" applyFont="1" applyFill="1" applyBorder="1" applyAlignment="1">
      <alignment horizontal="center" vertical="center"/>
    </xf>
    <xf numFmtId="0" fontId="3" fillId="6" borderId="109" xfId="1" applyFont="1" applyFill="1" applyBorder="1" applyAlignment="1">
      <alignment horizontal="center" vertical="center"/>
    </xf>
    <xf numFmtId="0" fontId="3" fillId="6" borderId="110" xfId="1" applyFont="1" applyFill="1" applyBorder="1" applyAlignment="1">
      <alignment horizontal="center" vertical="center"/>
    </xf>
    <xf numFmtId="0" fontId="3" fillId="6" borderId="111" xfId="1" applyFont="1" applyFill="1" applyBorder="1" applyAlignment="1">
      <alignment horizontal="center" vertical="center"/>
    </xf>
    <xf numFmtId="0" fontId="31" fillId="6" borderId="113" xfId="0" applyFont="1" applyFill="1" applyBorder="1" applyAlignment="1">
      <alignment horizontal="center" vertical="center"/>
    </xf>
    <xf numFmtId="0" fontId="31" fillId="6" borderId="109" xfId="0" applyFont="1" applyFill="1" applyBorder="1" applyAlignment="1">
      <alignment horizontal="center" vertical="center"/>
    </xf>
    <xf numFmtId="0" fontId="31" fillId="6" borderId="111" xfId="0" applyFont="1" applyFill="1" applyBorder="1" applyAlignment="1">
      <alignment horizontal="center" vertical="center"/>
    </xf>
    <xf numFmtId="0" fontId="31" fillId="22" borderId="112" xfId="0" applyFont="1" applyFill="1" applyBorder="1" applyAlignment="1">
      <alignment horizontal="center" vertical="center"/>
    </xf>
    <xf numFmtId="0" fontId="31" fillId="22" borderId="88" xfId="0" applyFont="1" applyFill="1" applyBorder="1" applyAlignment="1">
      <alignment horizontal="center" vertical="center"/>
    </xf>
    <xf numFmtId="0" fontId="31" fillId="22" borderId="113" xfId="0" applyFont="1" applyFill="1" applyBorder="1" applyAlignment="1">
      <alignment horizontal="center" vertical="center"/>
    </xf>
    <xf numFmtId="0" fontId="31" fillId="22" borderId="109" xfId="0" applyFont="1" applyFill="1" applyBorder="1" applyAlignment="1">
      <alignment horizontal="center" vertical="center"/>
    </xf>
    <xf numFmtId="0" fontId="31" fillId="22" borderId="110" xfId="0" applyFont="1" applyFill="1" applyBorder="1" applyAlignment="1">
      <alignment horizontal="center" vertical="center"/>
    </xf>
    <xf numFmtId="0" fontId="31" fillId="22" borderId="111" xfId="0" applyFont="1" applyFill="1" applyBorder="1" applyAlignment="1">
      <alignment horizontal="center" vertical="center"/>
    </xf>
    <xf numFmtId="20" fontId="60" fillId="0" borderId="0" xfId="0" applyNumberFormat="1" applyFont="1" applyAlignment="1">
      <alignment horizontal="center" shrinkToFit="1"/>
    </xf>
    <xf numFmtId="164" fontId="61" fillId="0" borderId="0" xfId="0" applyNumberFormat="1" applyFont="1" applyAlignment="1">
      <alignment horizontal="center"/>
    </xf>
    <xf numFmtId="20" fontId="30" fillId="0" borderId="0" xfId="0" applyNumberFormat="1" applyFont="1" applyAlignment="1">
      <alignment horizontal="center"/>
    </xf>
    <xf numFmtId="0" fontId="60" fillId="0" borderId="0" xfId="0" applyFont="1" applyAlignment="1">
      <alignment horizontal="center" shrinkToFit="1"/>
    </xf>
    <xf numFmtId="0" fontId="30" fillId="0" borderId="0" xfId="0" applyFont="1" applyAlignment="1">
      <alignment horizontal="center"/>
    </xf>
    <xf numFmtId="21" fontId="28" fillId="5" borderId="21" xfId="0" applyNumberFormat="1" applyFont="1" applyFill="1" applyBorder="1" applyAlignment="1">
      <alignment horizontal="center"/>
    </xf>
    <xf numFmtId="21" fontId="28" fillId="5" borderId="64" xfId="0" applyNumberFormat="1" applyFont="1" applyFill="1" applyBorder="1" applyAlignment="1">
      <alignment horizontal="center"/>
    </xf>
    <xf numFmtId="21" fontId="28" fillId="5" borderId="22" xfId="0" applyNumberFormat="1" applyFont="1" applyFill="1" applyBorder="1" applyAlignment="1">
      <alignment horizontal="center"/>
    </xf>
    <xf numFmtId="21" fontId="58" fillId="28" borderId="21" xfId="1" applyNumberFormat="1" applyFont="1" applyFill="1" applyBorder="1" applyAlignment="1">
      <alignment horizontal="center"/>
    </xf>
    <xf numFmtId="21" fontId="58" fillId="28" borderId="64" xfId="1" applyNumberFormat="1" applyFont="1" applyFill="1" applyBorder="1" applyAlignment="1">
      <alignment horizontal="center"/>
    </xf>
    <xf numFmtId="21" fontId="58" fillId="28" borderId="22" xfId="1" applyNumberFormat="1" applyFont="1" applyFill="1" applyBorder="1" applyAlignment="1">
      <alignment horizontal="center"/>
    </xf>
    <xf numFmtId="0" fontId="4" fillId="28" borderId="21" xfId="0" applyFont="1" applyFill="1" applyBorder="1" applyAlignment="1">
      <alignment horizontal="center"/>
    </xf>
    <xf numFmtId="0" fontId="4" fillId="28" borderId="22" xfId="0" applyFont="1" applyFill="1" applyBorder="1" applyAlignment="1">
      <alignment horizontal="center"/>
    </xf>
    <xf numFmtId="21" fontId="59" fillId="5" borderId="21" xfId="0" applyNumberFormat="1" applyFont="1" applyFill="1" applyBorder="1" applyAlignment="1">
      <alignment horizontal="center" wrapText="1"/>
    </xf>
    <xf numFmtId="21" fontId="59" fillId="5" borderId="64" xfId="0" applyNumberFormat="1" applyFont="1" applyFill="1" applyBorder="1" applyAlignment="1">
      <alignment horizontal="center" wrapText="1"/>
    </xf>
    <xf numFmtId="21" fontId="59" fillId="5" borderId="22" xfId="0" applyNumberFormat="1" applyFont="1" applyFill="1" applyBorder="1" applyAlignment="1">
      <alignment horizontal="center" wrapText="1"/>
    </xf>
    <xf numFmtId="0" fontId="4" fillId="28" borderId="64" xfId="0" applyFont="1" applyFill="1" applyBorder="1" applyAlignment="1">
      <alignment horizontal="center"/>
    </xf>
    <xf numFmtId="0" fontId="31" fillId="6" borderId="91" xfId="0" applyFont="1" applyFill="1" applyBorder="1" applyAlignment="1">
      <alignment horizontal="center" vertical="center" wrapText="1"/>
    </xf>
    <xf numFmtId="0" fontId="31" fillId="6" borderId="101" xfId="0" applyFont="1" applyFill="1" applyBorder="1" applyAlignment="1">
      <alignment horizontal="center" vertical="center" wrapText="1"/>
    </xf>
    <xf numFmtId="0" fontId="31" fillId="6" borderId="103" xfId="0" applyFont="1" applyFill="1" applyBorder="1" applyAlignment="1">
      <alignment horizontal="center" vertical="center" wrapText="1"/>
    </xf>
    <xf numFmtId="0" fontId="31" fillId="6" borderId="52" xfId="0" applyFont="1" applyFill="1" applyBorder="1" applyAlignment="1">
      <alignment horizontal="center" vertical="center"/>
    </xf>
    <xf numFmtId="0" fontId="31" fillId="27" borderId="21" xfId="0" applyFont="1" applyFill="1" applyBorder="1" applyAlignment="1">
      <alignment horizontal="left" vertical="center"/>
    </xf>
    <xf numFmtId="0" fontId="31" fillId="27" borderId="64" xfId="0" applyFont="1" applyFill="1" applyBorder="1" applyAlignment="1">
      <alignment horizontal="left" vertical="center"/>
    </xf>
    <xf numFmtId="0" fontId="31" fillId="27" borderId="22" xfId="0" applyFont="1" applyFill="1" applyBorder="1" applyAlignment="1">
      <alignment horizontal="left" vertical="center"/>
    </xf>
    <xf numFmtId="0" fontId="31" fillId="30" borderId="21" xfId="0" applyFont="1" applyFill="1" applyBorder="1" applyAlignment="1">
      <alignment horizontal="left" vertical="center"/>
    </xf>
    <xf numFmtId="0" fontId="31" fillId="30" borderId="64" xfId="0" applyFont="1" applyFill="1" applyBorder="1" applyAlignment="1">
      <alignment horizontal="left" vertical="center"/>
    </xf>
    <xf numFmtId="0" fontId="31" fillId="30" borderId="22" xfId="0" applyFont="1" applyFill="1" applyBorder="1" applyAlignment="1">
      <alignment horizontal="left" vertical="center"/>
    </xf>
    <xf numFmtId="0" fontId="31" fillId="28" borderId="21" xfId="0" applyFont="1" applyFill="1" applyBorder="1" applyAlignment="1">
      <alignment horizontal="left" vertical="center"/>
    </xf>
    <xf numFmtId="0" fontId="31" fillId="28" borderId="64" xfId="0" applyFont="1" applyFill="1" applyBorder="1" applyAlignment="1">
      <alignment horizontal="left" vertical="center"/>
    </xf>
    <xf numFmtId="0" fontId="31" fillId="28" borderId="22" xfId="0" applyFont="1" applyFill="1" applyBorder="1" applyAlignment="1">
      <alignment horizontal="left" vertical="center"/>
    </xf>
    <xf numFmtId="21" fontId="0" fillId="22" borderId="67" xfId="0" applyNumberFormat="1" applyFill="1" applyBorder="1" applyAlignment="1">
      <alignment horizontal="center" wrapText="1"/>
    </xf>
    <xf numFmtId="0" fontId="4" fillId="21" borderId="21" xfId="0" applyFont="1" applyFill="1" applyBorder="1" applyAlignment="1">
      <alignment horizontal="left"/>
    </xf>
    <xf numFmtId="0" fontId="4" fillId="21" borderId="64" xfId="0" applyFont="1" applyFill="1" applyBorder="1" applyAlignment="1">
      <alignment horizontal="left"/>
    </xf>
    <xf numFmtId="0" fontId="4" fillId="21" borderId="22" xfId="0" applyFont="1" applyFill="1" applyBorder="1" applyAlignment="1">
      <alignment horizontal="left"/>
    </xf>
    <xf numFmtId="0" fontId="31" fillId="44" borderId="21" xfId="0" applyFont="1" applyFill="1" applyBorder="1" applyAlignment="1">
      <alignment horizontal="left" vertical="center"/>
    </xf>
    <xf numFmtId="0" fontId="31" fillId="44" borderId="64" xfId="0" applyFont="1" applyFill="1" applyBorder="1" applyAlignment="1">
      <alignment horizontal="left" vertical="center"/>
    </xf>
    <xf numFmtId="0" fontId="31" fillId="44" borderId="22" xfId="0" applyFont="1" applyFill="1" applyBorder="1" applyAlignment="1">
      <alignment horizontal="left" vertical="center"/>
    </xf>
    <xf numFmtId="0" fontId="31" fillId="22" borderId="112" xfId="0" applyFont="1" applyFill="1" applyBorder="1" applyAlignment="1">
      <alignment horizontal="center" vertical="center" wrapText="1"/>
    </xf>
    <xf numFmtId="0" fontId="31" fillId="22" borderId="88" xfId="0" applyFont="1" applyFill="1" applyBorder="1" applyAlignment="1">
      <alignment horizontal="center" vertical="center" wrapText="1"/>
    </xf>
    <xf numFmtId="0" fontId="31" fillId="22" borderId="113" xfId="0" applyFont="1" applyFill="1" applyBorder="1" applyAlignment="1">
      <alignment horizontal="center" vertical="center" wrapText="1"/>
    </xf>
    <xf numFmtId="0" fontId="31" fillId="22" borderId="109" xfId="0" applyFont="1" applyFill="1" applyBorder="1" applyAlignment="1">
      <alignment horizontal="center" vertical="center" wrapText="1"/>
    </xf>
    <xf numFmtId="0" fontId="31" fillId="22" borderId="110" xfId="0" applyFont="1" applyFill="1" applyBorder="1" applyAlignment="1">
      <alignment horizontal="center" vertical="center" wrapText="1"/>
    </xf>
    <xf numFmtId="0" fontId="31" fillId="22" borderId="111" xfId="0" applyFont="1" applyFill="1" applyBorder="1" applyAlignment="1">
      <alignment horizontal="center" vertical="center" wrapText="1"/>
    </xf>
    <xf numFmtId="0" fontId="2" fillId="0" borderId="41" xfId="0" applyFont="1" applyBorder="1" applyAlignment="1">
      <alignment horizontal="center" vertical="center"/>
    </xf>
    <xf numFmtId="0" fontId="2" fillId="0" borderId="114" xfId="0" applyFont="1" applyBorder="1" applyAlignment="1">
      <alignment horizontal="center" vertical="center"/>
    </xf>
    <xf numFmtId="0" fontId="6" fillId="22" borderId="36" xfId="0" applyFont="1" applyFill="1" applyBorder="1" applyAlignment="1">
      <alignment horizontal="left" vertical="center"/>
    </xf>
    <xf numFmtId="0" fontId="6" fillId="21" borderId="115" xfId="0" applyFont="1" applyFill="1" applyBorder="1" applyAlignment="1">
      <alignment horizontal="left" vertical="center"/>
    </xf>
    <xf numFmtId="0" fontId="6" fillId="21" borderId="37" xfId="0" applyFont="1" applyFill="1" applyBorder="1" applyAlignment="1">
      <alignment horizontal="left" vertical="center"/>
    </xf>
    <xf numFmtId="0" fontId="6" fillId="21" borderId="36" xfId="0" applyFont="1" applyFill="1" applyBorder="1" applyAlignment="1">
      <alignment horizontal="left" vertical="center"/>
    </xf>
    <xf numFmtId="0" fontId="6" fillId="23" borderId="42" xfId="0" applyFont="1" applyFill="1" applyBorder="1" applyAlignment="1">
      <alignment horizontal="left" vertical="center"/>
    </xf>
    <xf numFmtId="0" fontId="6" fillId="21" borderId="42" xfId="0" applyFont="1" applyFill="1" applyBorder="1" applyAlignment="1">
      <alignment horizontal="left" vertical="center"/>
    </xf>
    <xf numFmtId="0" fontId="6" fillId="22" borderId="115" xfId="0" applyFont="1" applyFill="1" applyBorder="1" applyAlignment="1">
      <alignment horizontal="left" vertical="center"/>
    </xf>
    <xf numFmtId="0" fontId="6" fillId="22" borderId="37" xfId="0" applyFont="1" applyFill="1" applyBorder="1" applyAlignment="1">
      <alignment horizontal="left" vertical="center"/>
    </xf>
    <xf numFmtId="0" fontId="6" fillId="0" borderId="115" xfId="0" applyFont="1" applyBorder="1" applyAlignment="1">
      <alignment horizontal="left" vertical="center"/>
    </xf>
    <xf numFmtId="0" fontId="6" fillId="0" borderId="37" xfId="0" applyFont="1" applyBorder="1" applyAlignment="1">
      <alignment horizontal="left" vertical="center"/>
    </xf>
    <xf numFmtId="0" fontId="6" fillId="23" borderId="115" xfId="0" applyFont="1" applyFill="1" applyBorder="1" applyAlignment="1">
      <alignment horizontal="left" vertical="center"/>
    </xf>
    <xf numFmtId="0" fontId="6" fillId="23" borderId="37" xfId="0" applyFont="1" applyFill="1" applyBorder="1" applyAlignment="1">
      <alignment horizontal="left" vertical="center"/>
    </xf>
    <xf numFmtId="0" fontId="6" fillId="21" borderId="36" xfId="0" applyFont="1" applyFill="1" applyBorder="1" applyAlignment="1">
      <alignment horizontal="right" vertical="center"/>
    </xf>
    <xf numFmtId="0" fontId="6" fillId="7" borderId="33" xfId="0" applyFont="1" applyFill="1" applyBorder="1" applyAlignment="1">
      <alignment horizontal="center"/>
    </xf>
    <xf numFmtId="0" fontId="6" fillId="7" borderId="34" xfId="0" applyFont="1" applyFill="1" applyBorder="1" applyAlignment="1">
      <alignment horizontal="center"/>
    </xf>
    <xf numFmtId="0" fontId="33" fillId="0" borderId="56" xfId="0" applyFont="1" applyBorder="1" applyAlignment="1">
      <alignment horizontal="center"/>
    </xf>
    <xf numFmtId="0" fontId="33" fillId="0" borderId="53" xfId="0" applyFont="1" applyBorder="1" applyAlignment="1">
      <alignment horizontal="center"/>
    </xf>
    <xf numFmtId="0" fontId="6" fillId="22" borderId="36" xfId="0" applyFont="1" applyFill="1" applyBorder="1" applyAlignment="1">
      <alignment horizontal="right" vertical="center"/>
    </xf>
    <xf numFmtId="0" fontId="6" fillId="21" borderId="115" xfId="0" applyFont="1" applyFill="1" applyBorder="1" applyAlignment="1">
      <alignment horizontal="right" vertical="center"/>
    </xf>
    <xf numFmtId="0" fontId="6" fillId="21" borderId="37" xfId="0" applyFont="1" applyFill="1" applyBorder="1" applyAlignment="1">
      <alignment horizontal="right" vertical="center"/>
    </xf>
    <xf numFmtId="0" fontId="6" fillId="21" borderId="42" xfId="0" applyFont="1" applyFill="1" applyBorder="1" applyAlignment="1">
      <alignment horizontal="right" vertical="center"/>
    </xf>
    <xf numFmtId="0" fontId="6" fillId="22" borderId="115" xfId="0" applyFont="1" applyFill="1" applyBorder="1" applyAlignment="1">
      <alignment horizontal="right" vertical="center"/>
    </xf>
    <xf numFmtId="0" fontId="6" fillId="22" borderId="37" xfId="0" applyFont="1" applyFill="1" applyBorder="1" applyAlignment="1">
      <alignment horizontal="right" vertical="center"/>
    </xf>
    <xf numFmtId="0" fontId="6" fillId="23" borderId="42" xfId="0" applyFont="1" applyFill="1" applyBorder="1" applyAlignment="1">
      <alignment horizontal="right" vertical="center"/>
    </xf>
    <xf numFmtId="0" fontId="6" fillId="0" borderId="115" xfId="0" applyFont="1" applyBorder="1" applyAlignment="1">
      <alignment horizontal="right" vertical="center"/>
    </xf>
    <xf numFmtId="0" fontId="6" fillId="0" borderId="37" xfId="0" applyFont="1" applyBorder="1" applyAlignment="1">
      <alignment horizontal="right" vertical="center"/>
    </xf>
    <xf numFmtId="0" fontId="6" fillId="23" borderId="115" xfId="0" applyFont="1" applyFill="1" applyBorder="1" applyAlignment="1">
      <alignment horizontal="right" vertical="center"/>
    </xf>
    <xf numFmtId="0" fontId="6" fillId="23" borderId="37" xfId="0" applyFont="1" applyFill="1" applyBorder="1" applyAlignment="1">
      <alignment horizontal="right" vertical="center"/>
    </xf>
    <xf numFmtId="0" fontId="15" fillId="7" borderId="105" xfId="0" applyFont="1" applyFill="1" applyBorder="1" applyAlignment="1">
      <alignment horizontal="center"/>
    </xf>
    <xf numFmtId="0" fontId="15" fillId="7" borderId="43" xfId="0" applyFont="1" applyFill="1" applyBorder="1" applyAlignment="1">
      <alignment horizontal="center"/>
    </xf>
    <xf numFmtId="0" fontId="16" fillId="16" borderId="104" xfId="0" applyFont="1" applyFill="1" applyBorder="1" applyAlignment="1">
      <alignment horizontal="left" wrapText="1"/>
    </xf>
    <xf numFmtId="0" fontId="16" fillId="16" borderId="107" xfId="0" applyFont="1" applyFill="1" applyBorder="1" applyAlignment="1">
      <alignment horizontal="left" wrapText="1"/>
    </xf>
    <xf numFmtId="0" fontId="16" fillId="16" borderId="117" xfId="0" applyFont="1" applyFill="1" applyBorder="1" applyAlignment="1">
      <alignment horizontal="left" wrapText="1"/>
    </xf>
    <xf numFmtId="0" fontId="21" fillId="16" borderId="65" xfId="0" applyFont="1" applyFill="1" applyBorder="1" applyAlignment="1">
      <alignment horizontal="left" wrapText="1"/>
    </xf>
    <xf numFmtId="0" fontId="21" fillId="16" borderId="64" xfId="0" applyFont="1" applyFill="1" applyBorder="1" applyAlignment="1">
      <alignment horizontal="left" wrapText="1"/>
    </xf>
    <xf numFmtId="0" fontId="21" fillId="16" borderId="63" xfId="0" applyFont="1" applyFill="1" applyBorder="1" applyAlignment="1">
      <alignment horizontal="left" wrapText="1"/>
    </xf>
    <xf numFmtId="0" fontId="11" fillId="4" borderId="121" xfId="0" applyFont="1" applyFill="1" applyBorder="1" applyAlignment="1">
      <alignment horizontal="center" vertical="center" wrapText="1"/>
    </xf>
    <xf numFmtId="0" fontId="11" fillId="4" borderId="122" xfId="0" applyFont="1" applyFill="1" applyBorder="1" applyAlignment="1">
      <alignment horizontal="center" vertical="center" wrapText="1"/>
    </xf>
    <xf numFmtId="49" fontId="6" fillId="16" borderId="121" xfId="0" applyNumberFormat="1" applyFont="1" applyFill="1" applyBorder="1" applyAlignment="1">
      <alignment horizontal="center" vertical="center" wrapText="1"/>
    </xf>
    <xf numFmtId="49" fontId="6" fillId="16" borderId="44" xfId="0" applyNumberFormat="1" applyFont="1" applyFill="1" applyBorder="1" applyAlignment="1">
      <alignment horizontal="center" vertical="center" wrapText="1"/>
    </xf>
    <xf numFmtId="0" fontId="12" fillId="7" borderId="105" xfId="0" applyFont="1" applyFill="1" applyBorder="1" applyAlignment="1">
      <alignment horizontal="center"/>
    </xf>
    <xf numFmtId="0" fontId="12" fillId="7" borderId="43" xfId="0" applyFont="1" applyFill="1" applyBorder="1" applyAlignment="1">
      <alignment horizontal="center"/>
    </xf>
    <xf numFmtId="49" fontId="14" fillId="7" borderId="121" xfId="0" applyNumberFormat="1" applyFont="1" applyFill="1" applyBorder="1" applyAlignment="1">
      <alignment horizontal="center"/>
    </xf>
    <xf numFmtId="49" fontId="14" fillId="7" borderId="44" xfId="0" applyNumberFormat="1" applyFont="1" applyFill="1" applyBorder="1" applyAlignment="1">
      <alignment horizontal="center"/>
    </xf>
    <xf numFmtId="0" fontId="35" fillId="7" borderId="116" xfId="0" applyFont="1" applyFill="1" applyBorder="1" applyAlignment="1">
      <alignment horizontal="center"/>
    </xf>
    <xf numFmtId="0" fontId="35" fillId="7" borderId="59" xfId="0" applyFont="1" applyFill="1" applyBorder="1" applyAlignment="1">
      <alignment horizontal="center"/>
    </xf>
    <xf numFmtId="0" fontId="11" fillId="3" borderId="119" xfId="0" applyFont="1" applyFill="1" applyBorder="1" applyAlignment="1">
      <alignment horizontal="center" vertical="center" wrapText="1"/>
    </xf>
    <xf numFmtId="0" fontId="11" fillId="3" borderId="90" xfId="0" applyFont="1" applyFill="1" applyBorder="1" applyAlignment="1">
      <alignment horizontal="center" vertical="center" wrapText="1"/>
    </xf>
    <xf numFmtId="0" fontId="16" fillId="7" borderId="96" xfId="0" applyFont="1" applyFill="1" applyBorder="1" applyAlignment="1">
      <alignment horizontal="center" wrapText="1"/>
    </xf>
    <xf numFmtId="0" fontId="16" fillId="7" borderId="120" xfId="0" applyFont="1" applyFill="1" applyBorder="1" applyAlignment="1">
      <alignment horizontal="center" wrapText="1"/>
    </xf>
    <xf numFmtId="49" fontId="6" fillId="16" borderId="79" xfId="0" applyNumberFormat="1" applyFont="1" applyFill="1" applyBorder="1" applyAlignment="1">
      <alignment horizontal="center" vertical="center" wrapText="1"/>
    </xf>
    <xf numFmtId="49" fontId="6" fillId="16" borderId="59" xfId="0" applyNumberFormat="1" applyFont="1" applyFill="1" applyBorder="1" applyAlignment="1">
      <alignment horizontal="center" vertical="center" wrapText="1"/>
    </xf>
    <xf numFmtId="0" fontId="16" fillId="16" borderId="83" xfId="0" applyFont="1" applyFill="1" applyBorder="1" applyAlignment="1">
      <alignment horizontal="left" wrapText="1"/>
    </xf>
    <xf numFmtId="0" fontId="16" fillId="16" borderId="84" xfId="0" applyFont="1" applyFill="1" applyBorder="1" applyAlignment="1">
      <alignment horizontal="left" wrapText="1"/>
    </xf>
    <xf numFmtId="0" fontId="16" fillId="16" borderId="78" xfId="0" applyFont="1" applyFill="1" applyBorder="1" applyAlignment="1">
      <alignment horizontal="left" wrapText="1"/>
    </xf>
    <xf numFmtId="49" fontId="6" fillId="16" borderId="116" xfId="0" applyNumberFormat="1" applyFont="1" applyFill="1" applyBorder="1" applyAlignment="1">
      <alignment horizontal="center" vertical="center" wrapText="1"/>
    </xf>
    <xf numFmtId="49" fontId="6" fillId="16" borderId="69" xfId="0" applyNumberFormat="1" applyFont="1" applyFill="1" applyBorder="1" applyAlignment="1">
      <alignment horizontal="center" vertical="center" wrapText="1"/>
    </xf>
    <xf numFmtId="0" fontId="36" fillId="0" borderId="96" xfId="0" applyFont="1" applyBorder="1" applyAlignment="1">
      <alignment horizontal="center" vertical="center" wrapText="1"/>
    </xf>
    <xf numFmtId="0" fontId="36" fillId="0" borderId="120" xfId="0" applyFont="1" applyBorder="1" applyAlignment="1">
      <alignment horizontal="center" vertical="center" wrapText="1"/>
    </xf>
    <xf numFmtId="49" fontId="2" fillId="0" borderId="121" xfId="0" applyNumberFormat="1" applyFont="1" applyBorder="1" applyAlignment="1">
      <alignment horizontal="center" vertical="center"/>
    </xf>
    <xf numFmtId="49" fontId="2" fillId="0" borderId="44" xfId="0" applyNumberFormat="1" applyFont="1" applyBorder="1" applyAlignment="1">
      <alignment horizontal="center" vertical="center"/>
    </xf>
    <xf numFmtId="0" fontId="7" fillId="0" borderId="76" xfId="0" applyFont="1" applyBorder="1" applyAlignment="1">
      <alignment horizontal="center" vertical="center"/>
    </xf>
    <xf numFmtId="0" fontId="7" fillId="0" borderId="37" xfId="0" applyFont="1" applyBorder="1" applyAlignment="1">
      <alignment horizontal="center" vertical="center"/>
    </xf>
    <xf numFmtId="49" fontId="6" fillId="16" borderId="94" xfId="0" applyNumberFormat="1" applyFont="1" applyFill="1" applyBorder="1" applyAlignment="1">
      <alignment horizontal="center" vertical="center" wrapText="1"/>
    </xf>
    <xf numFmtId="49" fontId="6" fillId="16" borderId="93" xfId="0" applyNumberFormat="1" applyFont="1" applyFill="1" applyBorder="1" applyAlignment="1">
      <alignment horizontal="center" vertical="center" wrapText="1"/>
    </xf>
    <xf numFmtId="49" fontId="6" fillId="16" borderId="82" xfId="0" applyNumberFormat="1" applyFont="1" applyFill="1" applyBorder="1" applyAlignment="1">
      <alignment horizontal="center" vertical="center" wrapText="1"/>
    </xf>
    <xf numFmtId="0" fontId="11" fillId="4" borderId="104" xfId="0" applyFont="1" applyFill="1" applyBorder="1" applyAlignment="1">
      <alignment horizontal="center" vertical="center" wrapText="1"/>
    </xf>
    <xf numFmtId="0" fontId="11" fillId="4" borderId="117" xfId="0" applyFont="1" applyFill="1" applyBorder="1" applyAlignment="1">
      <alignment horizontal="center" vertical="center" wrapText="1"/>
    </xf>
    <xf numFmtId="0" fontId="11" fillId="3" borderId="104" xfId="0" applyFont="1" applyFill="1" applyBorder="1" applyAlignment="1">
      <alignment horizontal="center" vertical="center" wrapText="1"/>
    </xf>
    <xf numFmtId="0" fontId="11" fillId="3" borderId="117" xfId="0" applyFont="1" applyFill="1" applyBorder="1" applyAlignment="1">
      <alignment horizontal="center" vertical="center" wrapText="1"/>
    </xf>
    <xf numFmtId="0" fontId="16" fillId="16" borderId="85" xfId="0" applyFont="1" applyFill="1" applyBorder="1" applyAlignment="1">
      <alignment horizontal="left" wrapText="1"/>
    </xf>
    <xf numFmtId="0" fontId="16" fillId="16" borderId="86" xfId="0" applyFont="1" applyFill="1" applyBorder="1" applyAlignment="1">
      <alignment horizontal="left" wrapText="1"/>
    </xf>
    <xf numFmtId="0" fontId="16" fillId="16" borderId="87" xfId="0" applyFont="1" applyFill="1" applyBorder="1" applyAlignment="1">
      <alignment horizontal="left" wrapText="1"/>
    </xf>
    <xf numFmtId="0" fontId="16" fillId="7" borderId="75" xfId="0" applyFont="1" applyFill="1" applyBorder="1" applyAlignment="1">
      <alignment horizontal="center" wrapText="1"/>
    </xf>
    <xf numFmtId="0" fontId="16" fillId="7" borderId="122" xfId="0" applyFont="1" applyFill="1" applyBorder="1" applyAlignment="1">
      <alignment horizontal="center" wrapText="1"/>
    </xf>
    <xf numFmtId="0" fontId="11" fillId="4" borderId="119" xfId="0" applyFont="1" applyFill="1" applyBorder="1" applyAlignment="1">
      <alignment horizontal="center" vertical="center" wrapText="1"/>
    </xf>
    <xf numFmtId="0" fontId="11" fillId="4" borderId="88" xfId="0" applyFont="1" applyFill="1" applyBorder="1" applyAlignment="1">
      <alignment horizontal="center" vertical="center" wrapText="1"/>
    </xf>
    <xf numFmtId="0" fontId="11" fillId="4" borderId="94" xfId="0" applyFont="1" applyFill="1" applyBorder="1" applyAlignment="1">
      <alignment horizontal="center" vertical="center" wrapText="1"/>
    </xf>
    <xf numFmtId="0" fontId="11" fillId="4" borderId="90" xfId="0" applyFont="1" applyFill="1" applyBorder="1" applyAlignment="1">
      <alignment horizontal="center" vertical="center" wrapText="1"/>
    </xf>
    <xf numFmtId="0" fontId="11" fillId="4" borderId="110" xfId="0" applyFont="1" applyFill="1" applyBorder="1" applyAlignment="1">
      <alignment horizontal="center" vertical="center" wrapText="1"/>
    </xf>
    <xf numFmtId="0" fontId="11" fillId="4" borderId="118" xfId="0" applyFont="1" applyFill="1" applyBorder="1" applyAlignment="1">
      <alignment horizontal="center" vertical="center" wrapText="1"/>
    </xf>
    <xf numFmtId="0" fontId="11" fillId="4" borderId="115" xfId="0" applyFont="1" applyFill="1" applyBorder="1" applyAlignment="1">
      <alignment horizontal="center" vertical="center" wrapText="1"/>
    </xf>
    <xf numFmtId="0" fontId="11" fillId="4" borderId="37" xfId="0" applyFont="1" applyFill="1" applyBorder="1" applyAlignment="1">
      <alignment horizontal="center" vertical="center" wrapText="1"/>
    </xf>
    <xf numFmtId="49" fontId="11" fillId="3" borderId="115" xfId="0" applyNumberFormat="1" applyFont="1" applyFill="1" applyBorder="1" applyAlignment="1">
      <alignment horizontal="center" vertical="center" wrapText="1"/>
    </xf>
    <xf numFmtId="49" fontId="11" fillId="3" borderId="37" xfId="0" applyNumberFormat="1" applyFont="1" applyFill="1" applyBorder="1" applyAlignment="1">
      <alignment horizontal="center" vertical="center" wrapText="1"/>
    </xf>
    <xf numFmtId="49" fontId="2" fillId="0" borderId="95" xfId="0" applyNumberFormat="1" applyFont="1" applyBorder="1" applyAlignment="1">
      <alignment horizontal="center" vertical="center"/>
    </xf>
    <xf numFmtId="49" fontId="2" fillId="0" borderId="122" xfId="0" applyNumberFormat="1" applyFont="1" applyBorder="1" applyAlignment="1">
      <alignment horizontal="center" vertical="center"/>
    </xf>
    <xf numFmtId="0" fontId="38" fillId="13" borderId="76" xfId="0" applyFont="1" applyFill="1" applyBorder="1" applyAlignment="1">
      <alignment horizontal="center" vertical="center" wrapText="1"/>
    </xf>
    <xf numFmtId="0" fontId="38" fillId="13" borderId="37" xfId="0" applyFont="1" applyFill="1" applyBorder="1" applyAlignment="1">
      <alignment horizontal="center" vertical="center" wrapText="1"/>
    </xf>
    <xf numFmtId="49" fontId="36" fillId="0" borderId="94" xfId="0" applyNumberFormat="1" applyFont="1" applyBorder="1" applyAlignment="1">
      <alignment horizontal="center" vertical="center" wrapText="1"/>
    </xf>
    <xf numFmtId="49" fontId="36" fillId="0" borderId="93" xfId="0" applyNumberFormat="1" applyFont="1" applyBorder="1" applyAlignment="1">
      <alignment horizontal="center" vertical="center" wrapText="1"/>
    </xf>
    <xf numFmtId="49" fontId="17" fillId="0" borderId="75" xfId="0" applyNumberFormat="1" applyFont="1" applyBorder="1" applyAlignment="1">
      <alignment horizontal="center" vertical="center"/>
    </xf>
    <xf numFmtId="49" fontId="17" fillId="0" borderId="122" xfId="0" applyNumberFormat="1" applyFont="1" applyBorder="1" applyAlignment="1">
      <alignment horizontal="center" vertical="center"/>
    </xf>
    <xf numFmtId="0" fontId="16" fillId="16" borderId="65" xfId="0" applyFont="1" applyFill="1" applyBorder="1" applyAlignment="1">
      <alignment horizontal="left" wrapText="1"/>
    </xf>
    <xf numFmtId="0" fontId="16" fillId="16" borderId="64" xfId="0" applyFont="1" applyFill="1" applyBorder="1" applyAlignment="1">
      <alignment horizontal="left" wrapText="1"/>
    </xf>
    <xf numFmtId="0" fontId="16" fillId="16" borderId="63" xfId="0" applyFont="1" applyFill="1" applyBorder="1" applyAlignment="1">
      <alignment horizontal="left" wrapText="1"/>
    </xf>
    <xf numFmtId="0" fontId="2" fillId="16" borderId="123" xfId="0" applyFont="1" applyFill="1" applyBorder="1" applyAlignment="1">
      <alignment horizontal="center" vertical="center" wrapText="1"/>
    </xf>
    <xf numFmtId="0" fontId="2" fillId="16" borderId="111" xfId="0" applyFont="1" applyFill="1" applyBorder="1" applyAlignment="1">
      <alignment horizontal="center" vertical="center" wrapText="1"/>
    </xf>
    <xf numFmtId="0" fontId="7" fillId="0" borderId="36" xfId="0" applyFont="1" applyBorder="1" applyAlignment="1">
      <alignment horizontal="center" vertical="center"/>
    </xf>
    <xf numFmtId="0" fontId="16" fillId="2" borderId="115" xfId="0" applyFont="1" applyFill="1" applyBorder="1" applyAlignment="1">
      <alignment horizontal="center" vertical="center"/>
    </xf>
    <xf numFmtId="0" fontId="16" fillId="2" borderId="38" xfId="0" applyFont="1" applyFill="1" applyBorder="1" applyAlignment="1">
      <alignment horizontal="center" vertical="center"/>
    </xf>
    <xf numFmtId="0" fontId="7" fillId="2" borderId="68" xfId="0" applyFont="1" applyFill="1" applyBorder="1" applyAlignment="1">
      <alignment horizontal="center" wrapText="1"/>
    </xf>
    <xf numFmtId="0" fontId="7" fillId="2" borderId="16" xfId="0" applyFont="1" applyFill="1" applyBorder="1" applyAlignment="1">
      <alignment horizontal="center" wrapText="1"/>
    </xf>
    <xf numFmtId="0" fontId="7" fillId="2" borderId="82" xfId="0" applyFont="1" applyFill="1" applyBorder="1" applyAlignment="1">
      <alignment horizontal="center" wrapText="1"/>
    </xf>
    <xf numFmtId="0" fontId="7" fillId="2" borderId="51" xfId="0" applyFont="1" applyFill="1" applyBorder="1" applyAlignment="1">
      <alignment horizontal="center" wrapText="1"/>
    </xf>
    <xf numFmtId="0" fontId="7" fillId="2" borderId="0" xfId="0" applyFont="1" applyFill="1" applyAlignment="1">
      <alignment horizontal="center" wrapText="1"/>
    </xf>
    <xf numFmtId="0" fontId="7" fillId="2" borderId="50" xfId="0" applyFont="1" applyFill="1" applyBorder="1" applyAlignment="1">
      <alignment horizontal="center" wrapText="1"/>
    </xf>
    <xf numFmtId="0" fontId="7" fillId="2" borderId="125" xfId="0" applyFont="1" applyFill="1" applyBorder="1" applyAlignment="1">
      <alignment horizontal="center" wrapText="1"/>
    </xf>
    <xf numFmtId="0" fontId="7" fillId="2" borderId="126" xfId="0" applyFont="1" applyFill="1" applyBorder="1" applyAlignment="1">
      <alignment horizontal="center" wrapText="1"/>
    </xf>
    <xf numFmtId="0" fontId="7" fillId="2" borderId="127" xfId="0" applyFont="1" applyFill="1" applyBorder="1" applyAlignment="1">
      <alignment horizontal="center" wrapText="1"/>
    </xf>
    <xf numFmtId="49" fontId="38" fillId="13" borderId="115" xfId="0" applyNumberFormat="1" applyFont="1" applyFill="1" applyBorder="1" applyAlignment="1">
      <alignment horizontal="center" vertical="center" wrapText="1"/>
    </xf>
    <xf numFmtId="49" fontId="38" fillId="13" borderId="38" xfId="0" applyNumberFormat="1" applyFont="1" applyFill="1" applyBorder="1" applyAlignment="1">
      <alignment horizontal="center" vertical="center" wrapText="1"/>
    </xf>
    <xf numFmtId="49" fontId="38" fillId="13" borderId="40" xfId="0" applyNumberFormat="1" applyFont="1" applyFill="1" applyBorder="1" applyAlignment="1">
      <alignment horizontal="center" vertical="center" wrapText="1"/>
    </xf>
    <xf numFmtId="0" fontId="8" fillId="7" borderId="115" xfId="0" applyFont="1" applyFill="1" applyBorder="1" applyAlignment="1">
      <alignment horizontal="center" vertical="center" wrapText="1"/>
    </xf>
    <xf numFmtId="0" fontId="8" fillId="7" borderId="38" xfId="0" applyFont="1" applyFill="1" applyBorder="1" applyAlignment="1">
      <alignment horizontal="center" vertical="center" wrapText="1"/>
    </xf>
    <xf numFmtId="0" fontId="7" fillId="0" borderId="115" xfId="0" applyFont="1" applyBorder="1" applyAlignment="1">
      <alignment horizontal="center" vertical="center"/>
    </xf>
    <xf numFmtId="0" fontId="7" fillId="0" borderId="38" xfId="0" applyFont="1" applyBorder="1" applyAlignment="1">
      <alignment horizontal="center" vertical="center"/>
    </xf>
    <xf numFmtId="49" fontId="17" fillId="0" borderId="121" xfId="0" applyNumberFormat="1" applyFont="1" applyBorder="1" applyAlignment="1">
      <alignment horizontal="center" vertical="center"/>
    </xf>
    <xf numFmtId="49" fontId="17" fillId="0" borderId="44" xfId="0" applyNumberFormat="1" applyFont="1" applyBorder="1" applyAlignment="1">
      <alignment horizontal="center" vertical="center"/>
    </xf>
    <xf numFmtId="0" fontId="9" fillId="4" borderId="121" xfId="0" applyFont="1" applyFill="1" applyBorder="1" applyAlignment="1">
      <alignment horizontal="center"/>
    </xf>
    <xf numFmtId="0" fontId="9" fillId="4" borderId="116" xfId="0" applyFont="1" applyFill="1" applyBorder="1" applyAlignment="1">
      <alignment horizontal="center"/>
    </xf>
    <xf numFmtId="0" fontId="9" fillId="4" borderId="112" xfId="0" applyFont="1" applyFill="1" applyBorder="1" applyAlignment="1">
      <alignment horizontal="center"/>
    </xf>
    <xf numFmtId="0" fontId="7" fillId="0" borderId="40" xfId="0" applyFont="1" applyBorder="1" applyAlignment="1">
      <alignment horizontal="center" vertical="center"/>
    </xf>
    <xf numFmtId="49" fontId="36" fillId="0" borderId="82" xfId="0" applyNumberFormat="1" applyFont="1" applyBorder="1" applyAlignment="1">
      <alignment horizontal="center" vertical="center" wrapText="1"/>
    </xf>
    <xf numFmtId="49" fontId="2" fillId="0" borderId="69" xfId="0" applyNumberFormat="1" applyFont="1" applyBorder="1" applyAlignment="1">
      <alignment horizontal="center" vertical="center"/>
    </xf>
    <xf numFmtId="0" fontId="16" fillId="2" borderId="40" xfId="0" applyFont="1" applyFill="1" applyBorder="1" applyAlignment="1">
      <alignment horizontal="center" vertical="center"/>
    </xf>
    <xf numFmtId="0" fontId="9" fillId="4" borderId="41" xfId="0" applyFont="1" applyFill="1" applyBorder="1" applyAlignment="1">
      <alignment horizontal="center" vertical="center"/>
    </xf>
    <xf numFmtId="0" fontId="9" fillId="4" borderId="124" xfId="0" applyFont="1" applyFill="1" applyBorder="1" applyAlignment="1">
      <alignment horizontal="center" vertical="center"/>
    </xf>
    <xf numFmtId="0" fontId="9" fillId="2" borderId="115" xfId="0" applyFont="1" applyFill="1" applyBorder="1" applyAlignment="1">
      <alignment horizontal="center" vertical="center"/>
    </xf>
    <xf numFmtId="0" fontId="9" fillId="2" borderId="36" xfId="0" applyFont="1" applyFill="1" applyBorder="1" applyAlignment="1">
      <alignment horizontal="center" vertical="center"/>
    </xf>
    <xf numFmtId="0" fontId="9" fillId="2" borderId="37" xfId="0" applyFont="1" applyFill="1" applyBorder="1" applyAlignment="1">
      <alignment horizontal="center" vertical="center"/>
    </xf>
    <xf numFmtId="0" fontId="9" fillId="3" borderId="41" xfId="0" applyFont="1" applyFill="1" applyBorder="1" applyAlignment="1">
      <alignment horizontal="center" vertical="center"/>
    </xf>
    <xf numFmtId="0" fontId="9" fillId="3" borderId="124" xfId="0" applyFont="1" applyFill="1" applyBorder="1" applyAlignment="1">
      <alignment horizontal="center" vertical="center"/>
    </xf>
    <xf numFmtId="0" fontId="9" fillId="3" borderId="114" xfId="0" applyFont="1" applyFill="1" applyBorder="1" applyAlignment="1">
      <alignment horizontal="center" vertical="center"/>
    </xf>
    <xf numFmtId="0" fontId="10" fillId="4" borderId="104" xfId="0" applyFont="1" applyFill="1" applyBorder="1" applyAlignment="1">
      <alignment horizontal="center"/>
    </xf>
    <xf numFmtId="0" fontId="10" fillId="4" borderId="107" xfId="0" applyFont="1" applyFill="1" applyBorder="1" applyAlignment="1">
      <alignment horizontal="center"/>
    </xf>
    <xf numFmtId="0" fontId="10" fillId="4" borderId="117" xfId="0" applyFont="1" applyFill="1" applyBorder="1" applyAlignment="1">
      <alignment horizontal="center"/>
    </xf>
    <xf numFmtId="0" fontId="8" fillId="7" borderId="121" xfId="0" applyFont="1" applyFill="1" applyBorder="1" applyAlignment="1">
      <alignment horizontal="center"/>
    </xf>
    <xf numFmtId="0" fontId="8" fillId="7" borderId="44" xfId="0" applyFont="1" applyFill="1" applyBorder="1" applyAlignment="1">
      <alignment horizontal="center"/>
    </xf>
    <xf numFmtId="0" fontId="10" fillId="3" borderId="104" xfId="0" applyFont="1" applyFill="1" applyBorder="1" applyAlignment="1">
      <alignment horizontal="center"/>
    </xf>
    <xf numFmtId="0" fontId="10" fillId="3" borderId="107" xfId="0" applyFont="1" applyFill="1" applyBorder="1" applyAlignment="1">
      <alignment horizontal="center"/>
    </xf>
    <xf numFmtId="0" fontId="10" fillId="3" borderId="117" xfId="0" applyFont="1" applyFill="1" applyBorder="1" applyAlignment="1">
      <alignment horizontal="center"/>
    </xf>
    <xf numFmtId="0" fontId="12" fillId="7" borderId="115" xfId="0" applyFont="1" applyFill="1" applyBorder="1" applyAlignment="1">
      <alignment horizontal="center"/>
    </xf>
    <xf numFmtId="0" fontId="12" fillId="7" borderId="38" xfId="0" applyFont="1" applyFill="1" applyBorder="1" applyAlignment="1">
      <alignment horizontal="center"/>
    </xf>
    <xf numFmtId="0" fontId="0" fillId="2" borderId="68" xfId="0" applyFill="1" applyBorder="1" applyAlignment="1">
      <alignment horizontal="center" wrapText="1"/>
    </xf>
    <xf numFmtId="0" fontId="0" fillId="2" borderId="16" xfId="0" applyFill="1" applyBorder="1" applyAlignment="1">
      <alignment horizontal="center" wrapText="1"/>
    </xf>
    <xf numFmtId="0" fontId="0" fillId="2" borderId="82" xfId="0" applyFill="1" applyBorder="1" applyAlignment="1">
      <alignment horizontal="center" wrapText="1"/>
    </xf>
    <xf numFmtId="0" fontId="0" fillId="2" borderId="51" xfId="0" applyFill="1" applyBorder="1" applyAlignment="1">
      <alignment horizontal="center" wrapText="1"/>
    </xf>
    <xf numFmtId="0" fontId="0" fillId="2" borderId="0" xfId="0" applyFill="1" applyAlignment="1">
      <alignment horizontal="center" wrapText="1"/>
    </xf>
    <xf numFmtId="0" fontId="0" fillId="2" borderId="50" xfId="0" applyFill="1" applyBorder="1" applyAlignment="1">
      <alignment horizontal="center" wrapText="1"/>
    </xf>
    <xf numFmtId="0" fontId="0" fillId="2" borderId="125" xfId="0" applyFill="1" applyBorder="1" applyAlignment="1">
      <alignment horizontal="center" wrapText="1"/>
    </xf>
    <xf numFmtId="0" fontId="0" fillId="2" borderId="126" xfId="0" applyFill="1" applyBorder="1" applyAlignment="1">
      <alignment horizontal="center" wrapText="1"/>
    </xf>
    <xf numFmtId="0" fontId="0" fillId="2" borderId="127" xfId="0" applyFill="1" applyBorder="1" applyAlignment="1">
      <alignment horizontal="center" wrapText="1"/>
    </xf>
    <xf numFmtId="49" fontId="17" fillId="0" borderId="69" xfId="0" applyNumberFormat="1" applyFont="1" applyBorder="1" applyAlignment="1">
      <alignment horizontal="center" vertical="center"/>
    </xf>
    <xf numFmtId="49" fontId="36" fillId="0" borderId="68" xfId="0" applyNumberFormat="1" applyFont="1" applyBorder="1" applyAlignment="1">
      <alignment horizontal="center" vertical="center" wrapText="1"/>
    </xf>
    <xf numFmtId="49" fontId="36" fillId="0" borderId="60" xfId="0" applyNumberFormat="1" applyFont="1" applyBorder="1" applyAlignment="1">
      <alignment horizontal="center" vertical="center" wrapText="1"/>
    </xf>
    <xf numFmtId="0" fontId="9" fillId="3" borderId="113" xfId="0" applyFont="1" applyFill="1" applyBorder="1" applyAlignment="1">
      <alignment horizontal="center"/>
    </xf>
    <xf numFmtId="0" fontId="9" fillId="3" borderId="116" xfId="0" applyFont="1" applyFill="1" applyBorder="1" applyAlignment="1">
      <alignment horizontal="center"/>
    </xf>
    <xf numFmtId="0" fontId="9" fillId="3" borderId="105" xfId="0" applyFont="1" applyFill="1" applyBorder="1" applyAlignment="1">
      <alignment horizontal="center"/>
    </xf>
    <xf numFmtId="0" fontId="16" fillId="7" borderId="85" xfId="0" applyFont="1" applyFill="1" applyBorder="1" applyAlignment="1">
      <alignment horizontal="center" wrapText="1"/>
    </xf>
    <xf numFmtId="0" fontId="16" fillId="7" borderId="86" xfId="0" applyFont="1" applyFill="1" applyBorder="1" applyAlignment="1">
      <alignment horizontal="center" wrapText="1"/>
    </xf>
    <xf numFmtId="0" fontId="16" fillId="7" borderId="87" xfId="0" applyFont="1" applyFill="1" applyBorder="1" applyAlignment="1">
      <alignment horizontal="center" wrapText="1"/>
    </xf>
    <xf numFmtId="0" fontId="19" fillId="2" borderId="115" xfId="0" applyFont="1" applyFill="1" applyBorder="1" applyAlignment="1">
      <alignment horizontal="center" vertical="center" wrapText="1"/>
    </xf>
    <xf numFmtId="0" fontId="0" fillId="0" borderId="36" xfId="0" applyBorder="1" applyAlignment="1">
      <alignment horizontal="center" vertical="center"/>
    </xf>
    <xf numFmtId="0" fontId="0" fillId="0" borderId="37" xfId="0" applyBorder="1" applyAlignment="1">
      <alignment horizontal="center" vertical="center"/>
    </xf>
    <xf numFmtId="0" fontId="16" fillId="2" borderId="36" xfId="0" applyFont="1" applyFill="1" applyBorder="1" applyAlignment="1">
      <alignment horizontal="center" vertical="center"/>
    </xf>
    <xf numFmtId="0" fontId="16" fillId="2" borderId="37" xfId="0" applyFont="1" applyFill="1" applyBorder="1" applyAlignment="1">
      <alignment horizontal="center" vertical="center"/>
    </xf>
    <xf numFmtId="0" fontId="7" fillId="13" borderId="76" xfId="0" applyFont="1" applyFill="1" applyBorder="1" applyAlignment="1">
      <alignment horizontal="center" vertical="center"/>
    </xf>
    <xf numFmtId="0" fontId="7" fillId="13" borderId="37" xfId="0" applyFont="1" applyFill="1" applyBorder="1" applyAlignment="1">
      <alignment horizontal="center" vertical="center"/>
    </xf>
    <xf numFmtId="0" fontId="2" fillId="16" borderId="128" xfId="0" applyFont="1" applyFill="1" applyBorder="1" applyAlignment="1">
      <alignment horizontal="center" vertical="center" wrapText="1"/>
    </xf>
    <xf numFmtId="0" fontId="2" fillId="16" borderId="109" xfId="0" applyFont="1" applyFill="1" applyBorder="1" applyAlignment="1">
      <alignment horizontal="center" vertical="center" wrapText="1"/>
    </xf>
    <xf numFmtId="0" fontId="6" fillId="16" borderId="116" xfId="0" applyFont="1" applyFill="1" applyBorder="1" applyAlignment="1">
      <alignment horizontal="center" vertical="center" wrapText="1"/>
    </xf>
    <xf numFmtId="0" fontId="6" fillId="16" borderId="59" xfId="0" applyFont="1" applyFill="1" applyBorder="1" applyAlignment="1">
      <alignment horizontal="center" vertical="center" wrapText="1"/>
    </xf>
    <xf numFmtId="0" fontId="36" fillId="0" borderId="75" xfId="0" applyFont="1" applyBorder="1" applyAlignment="1">
      <alignment horizontal="center" vertical="center" wrapText="1"/>
    </xf>
    <xf numFmtId="0" fontId="36" fillId="0" borderId="122" xfId="0" applyFont="1" applyBorder="1" applyAlignment="1">
      <alignment horizontal="center" vertical="center" wrapText="1"/>
    </xf>
    <xf numFmtId="0" fontId="11" fillId="3" borderId="88" xfId="0" applyFont="1" applyFill="1" applyBorder="1" applyAlignment="1">
      <alignment horizontal="center" vertical="center" wrapText="1"/>
    </xf>
    <xf numFmtId="0" fontId="11" fillId="3" borderId="94" xfId="0" applyFont="1" applyFill="1" applyBorder="1" applyAlignment="1">
      <alignment horizontal="center" vertical="center" wrapText="1"/>
    </xf>
    <xf numFmtId="0" fontId="11" fillId="3" borderId="110" xfId="0" applyFont="1" applyFill="1" applyBorder="1" applyAlignment="1">
      <alignment horizontal="center" vertical="center" wrapText="1"/>
    </xf>
    <xf numFmtId="0" fontId="11" fillId="3" borderId="118" xfId="0" applyFont="1" applyFill="1" applyBorder="1" applyAlignment="1">
      <alignment horizontal="center" vertical="center" wrapText="1"/>
    </xf>
    <xf numFmtId="0" fontId="11" fillId="16" borderId="65" xfId="0" applyFont="1" applyFill="1" applyBorder="1" applyAlignment="1">
      <alignment horizontal="left" wrapText="1"/>
    </xf>
    <xf numFmtId="0" fontId="11" fillId="16" borderId="64" xfId="0" applyFont="1" applyFill="1" applyBorder="1" applyAlignment="1">
      <alignment horizontal="left" wrapText="1"/>
    </xf>
    <xf numFmtId="0" fontId="11" fillId="16" borderId="63" xfId="0" applyFont="1" applyFill="1" applyBorder="1" applyAlignment="1">
      <alignment horizontal="left" wrapText="1"/>
    </xf>
    <xf numFmtId="49" fontId="36" fillId="0" borderId="119" xfId="0" applyNumberFormat="1" applyFont="1" applyBorder="1" applyAlignment="1">
      <alignment horizontal="center" vertical="center" wrapText="1"/>
    </xf>
    <xf numFmtId="0" fontId="26" fillId="7" borderId="116" xfId="0" applyFont="1" applyFill="1" applyBorder="1" applyAlignment="1">
      <alignment horizontal="center"/>
    </xf>
    <xf numFmtId="0" fontId="26" fillId="7" borderId="59" xfId="0" applyFont="1" applyFill="1" applyBorder="1" applyAlignment="1">
      <alignment horizontal="center"/>
    </xf>
    <xf numFmtId="0" fontId="7" fillId="7" borderId="121" xfId="0" applyFont="1" applyFill="1" applyBorder="1" applyAlignment="1">
      <alignment horizontal="center"/>
    </xf>
    <xf numFmtId="0" fontId="7" fillId="7" borderId="44" xfId="0" applyFont="1" applyFill="1" applyBorder="1" applyAlignment="1">
      <alignment horizontal="center"/>
    </xf>
    <xf numFmtId="49" fontId="13" fillId="7" borderId="105" xfId="0" applyNumberFormat="1" applyFont="1" applyFill="1" applyBorder="1" applyAlignment="1">
      <alignment horizontal="center"/>
    </xf>
    <xf numFmtId="49" fontId="13" fillId="7" borderId="43" xfId="0" applyNumberFormat="1" applyFont="1" applyFill="1" applyBorder="1" applyAlignment="1">
      <alignment horizontal="center"/>
    </xf>
    <xf numFmtId="0" fontId="7" fillId="7" borderId="115" xfId="0" applyFont="1" applyFill="1" applyBorder="1" applyAlignment="1">
      <alignment horizontal="center"/>
    </xf>
    <xf numFmtId="0" fontId="7" fillId="7" borderId="38" xfId="0" applyFont="1" applyFill="1" applyBorder="1" applyAlignment="1">
      <alignment horizontal="center"/>
    </xf>
    <xf numFmtId="0" fontId="0" fillId="0" borderId="88" xfId="0" applyBorder="1" applyAlignment="1">
      <alignment horizontal="center"/>
    </xf>
    <xf numFmtId="0" fontId="33" fillId="0" borderId="62" xfId="0" applyFont="1" applyBorder="1" applyAlignment="1">
      <alignment horizontal="center"/>
    </xf>
    <xf numFmtId="0" fontId="33" fillId="0" borderId="67" xfId="0" applyFont="1" applyBorder="1" applyAlignment="1">
      <alignment horizontal="center"/>
    </xf>
    <xf numFmtId="0" fontId="33" fillId="0" borderId="66" xfId="0" applyFont="1" applyBorder="1" applyAlignment="1">
      <alignment horizontal="center"/>
    </xf>
    <xf numFmtId="0" fontId="33" fillId="0" borderId="79" xfId="0" applyFont="1" applyBorder="1" applyAlignment="1">
      <alignment horizontal="center" vertical="center"/>
    </xf>
    <xf numFmtId="0" fontId="33" fillId="0" borderId="59" xfId="0" applyFont="1" applyBorder="1" applyAlignment="1">
      <alignment horizontal="center" vertical="center"/>
    </xf>
    <xf numFmtId="0" fontId="0" fillId="0" borderId="80" xfId="0" applyBorder="1" applyAlignment="1">
      <alignment horizontal="center" vertical="center"/>
    </xf>
    <xf numFmtId="0" fontId="0" fillId="0" borderId="43" xfId="0" applyBorder="1" applyAlignment="1">
      <alignment horizontal="center" vertical="center"/>
    </xf>
    <xf numFmtId="0" fontId="0" fillId="7" borderId="68" xfId="0" applyFill="1" applyBorder="1" applyAlignment="1">
      <alignment horizontal="center"/>
    </xf>
    <xf numFmtId="0" fontId="0" fillId="7" borderId="16" xfId="0" applyFill="1" applyBorder="1" applyAlignment="1">
      <alignment horizontal="center"/>
    </xf>
    <xf numFmtId="0" fontId="0" fillId="7" borderId="17" xfId="0" applyFill="1" applyBorder="1" applyAlignment="1">
      <alignment horizontal="center"/>
    </xf>
    <xf numFmtId="0" fontId="0" fillId="0" borderId="79" xfId="0" applyBorder="1" applyAlignment="1">
      <alignment horizontal="center" vertical="center"/>
    </xf>
    <xf numFmtId="0" fontId="0" fillId="0" borderId="92" xfId="0" applyBorder="1" applyAlignment="1">
      <alignment horizontal="center" vertical="center"/>
    </xf>
    <xf numFmtId="0" fontId="0" fillId="0" borderId="120" xfId="0" applyBorder="1" applyAlignment="1">
      <alignment horizontal="center" vertical="center"/>
    </xf>
    <xf numFmtId="0" fontId="0" fillId="0" borderId="59" xfId="0" applyBorder="1" applyAlignment="1">
      <alignment horizontal="center" vertical="center"/>
    </xf>
    <xf numFmtId="0" fontId="0" fillId="0" borderId="19" xfId="0" applyBorder="1" applyAlignment="1">
      <alignment horizontal="center" vertical="center"/>
    </xf>
    <xf numFmtId="49" fontId="0" fillId="0" borderId="80" xfId="0" applyNumberFormat="1" applyBorder="1" applyAlignment="1">
      <alignment horizontal="center" vertical="center"/>
    </xf>
    <xf numFmtId="49" fontId="0" fillId="0" borderId="102" xfId="0" applyNumberFormat="1" applyBorder="1" applyAlignment="1">
      <alignment horizontal="center" vertical="center"/>
    </xf>
    <xf numFmtId="0" fontId="33" fillId="0" borderId="0" xfId="0" applyFont="1" applyAlignment="1">
      <alignment horizontal="center"/>
    </xf>
    <xf numFmtId="0" fontId="33" fillId="11" borderId="110" xfId="0" applyFont="1" applyFill="1" applyBorder="1" applyAlignment="1">
      <alignment horizontal="center"/>
    </xf>
    <xf numFmtId="0" fontId="33" fillId="9" borderId="110" xfId="0" applyFont="1" applyFill="1" applyBorder="1" applyAlignment="1">
      <alignment horizontal="center"/>
    </xf>
    <xf numFmtId="0" fontId="33" fillId="0" borderId="101" xfId="0" applyFont="1" applyBorder="1" applyAlignment="1">
      <alignment horizontal="center"/>
    </xf>
    <xf numFmtId="0" fontId="33" fillId="0" borderId="91" xfId="0" applyFont="1" applyBorder="1" applyAlignment="1">
      <alignment horizontal="center"/>
    </xf>
    <xf numFmtId="0" fontId="33" fillId="0" borderId="103" xfId="0" applyFont="1" applyBorder="1" applyAlignment="1">
      <alignment horizontal="center"/>
    </xf>
  </cellXfs>
  <cellStyles count="6">
    <cellStyle name="Neutral 2" xfId="4" xr:uid="{70F573EC-4917-4B34-A2C6-83A79246293F}"/>
    <cellStyle name="Normal 2" xfId="2" xr:uid="{31EE1481-1D4A-46F5-8515-C327BBC1470A}"/>
    <cellStyle name="Normal_ECH06_Ttbl_draft_bysession_Oct07_korrigerad" xfId="1" xr:uid="{00000000-0005-0000-0000-000000000000}"/>
    <cellStyle name="Standaard" xfId="0" builtinId="0"/>
    <cellStyle name="Standaard 2" xfId="3" xr:uid="{16F734E5-2EFC-4917-8742-6FDC25742650}"/>
    <cellStyle name="Standaard 3" xfId="5" xr:uid="{CAB4C760-1D0F-4841-879D-D4EFE9610F70}"/>
  </cellStyles>
  <dxfs count="9">
    <dxf>
      <fill>
        <patternFill>
          <bgColor theme="1"/>
        </patternFill>
      </fill>
    </dxf>
    <dxf>
      <fill>
        <patternFill>
          <bgColor theme="5"/>
        </patternFill>
      </fill>
    </dxf>
    <dxf>
      <fill>
        <patternFill>
          <bgColor theme="3"/>
        </patternFill>
      </fill>
    </dxf>
    <dxf>
      <fill>
        <patternFill>
          <bgColor theme="1"/>
        </patternFill>
      </fill>
    </dxf>
    <dxf>
      <fill>
        <patternFill>
          <bgColor theme="5"/>
        </patternFill>
      </fill>
    </dxf>
    <dxf>
      <fill>
        <patternFill>
          <bgColor theme="3"/>
        </patternFill>
      </fill>
    </dxf>
    <dxf>
      <fill>
        <patternFill>
          <bgColor theme="1"/>
        </patternFill>
      </fill>
    </dxf>
    <dxf>
      <fill>
        <patternFill>
          <bgColor theme="5"/>
        </patternFill>
      </fill>
    </dxf>
    <dxf>
      <fill>
        <patternFill>
          <bgColor theme="3"/>
        </patternFill>
      </fill>
    </dxf>
  </dxfs>
  <tableStyles count="0" defaultTableStyle="TableStyleMedium9" defaultPivotStyle="PivotStyleLight16"/>
  <colors>
    <mruColors>
      <color rgb="FFE6B8B7"/>
      <color rgb="FF69F737"/>
      <color rgb="FFFFFF00"/>
      <color rgb="FFFFCCFF"/>
      <color rgb="FFDDDDDD"/>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 Id="rId30"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31</xdr:row>
      <xdr:rowOff>0</xdr:rowOff>
    </xdr:from>
    <xdr:to>
      <xdr:col>7</xdr:col>
      <xdr:colOff>352783</xdr:colOff>
      <xdr:row>35</xdr:row>
      <xdr:rowOff>152474</xdr:rowOff>
    </xdr:to>
    <xdr:pic>
      <xdr:nvPicPr>
        <xdr:cNvPr id="6" name="Picture 5">
          <a:extLst>
            <a:ext uri="{FF2B5EF4-FFF2-40B4-BE49-F238E27FC236}">
              <a16:creationId xmlns:a16="http://schemas.microsoft.com/office/drawing/2014/main" id="{59F25D68-6FD2-4E91-B738-BA715EE16D62}"/>
            </a:ext>
          </a:extLst>
        </xdr:cNvPr>
        <xdr:cNvPicPr>
          <a:picLocks noChangeAspect="1"/>
        </xdr:cNvPicPr>
      </xdr:nvPicPr>
      <xdr:blipFill>
        <a:blip xmlns:r="http://schemas.openxmlformats.org/officeDocument/2006/relationships" r:embed="rId1"/>
        <a:stretch>
          <a:fillRect/>
        </a:stretch>
      </xdr:blipFill>
      <xdr:spPr>
        <a:xfrm>
          <a:off x="0" y="5608320"/>
          <a:ext cx="8529043" cy="853514"/>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551180</xdr:colOff>
      <xdr:row>1</xdr:row>
      <xdr:rowOff>5614</xdr:rowOff>
    </xdr:to>
    <xdr:pic>
      <xdr:nvPicPr>
        <xdr:cNvPr id="2" name="Picture 1">
          <a:extLst>
            <a:ext uri="{FF2B5EF4-FFF2-40B4-BE49-F238E27FC236}">
              <a16:creationId xmlns:a16="http://schemas.microsoft.com/office/drawing/2014/main" id="{63602E1D-FB91-43BC-89AD-529DD956E0FF}"/>
            </a:ext>
          </a:extLst>
        </xdr:cNvPr>
        <xdr:cNvPicPr>
          <a:picLocks noChangeAspect="1"/>
        </xdr:cNvPicPr>
      </xdr:nvPicPr>
      <xdr:blipFill>
        <a:blip xmlns:r="http://schemas.openxmlformats.org/officeDocument/2006/relationships" r:embed="rId1"/>
        <a:stretch>
          <a:fillRect/>
        </a:stretch>
      </xdr:blipFill>
      <xdr:spPr>
        <a:xfrm>
          <a:off x="0" y="0"/>
          <a:ext cx="5702300" cy="72189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11906</xdr:colOff>
      <xdr:row>0</xdr:row>
      <xdr:rowOff>0</xdr:rowOff>
    </xdr:from>
    <xdr:to>
      <xdr:col>20</xdr:col>
      <xdr:colOff>57750</xdr:colOff>
      <xdr:row>1</xdr:row>
      <xdr:rowOff>21718</xdr:rowOff>
    </xdr:to>
    <xdr:sp macro="" textlink="">
      <xdr:nvSpPr>
        <xdr:cNvPr id="136" name="Rectangle 144">
          <a:extLst>
            <a:ext uri="{FF2B5EF4-FFF2-40B4-BE49-F238E27FC236}">
              <a16:creationId xmlns:a16="http://schemas.microsoft.com/office/drawing/2014/main" id="{00000000-0008-0000-0B00-000088000000}"/>
            </a:ext>
          </a:extLst>
        </xdr:cNvPr>
        <xdr:cNvSpPr>
          <a:spLocks noChangeArrowheads="1"/>
        </xdr:cNvSpPr>
      </xdr:nvSpPr>
      <xdr:spPr bwMode="auto">
        <a:xfrm>
          <a:off x="431006" y="0"/>
          <a:ext cx="1312669" cy="176213"/>
        </a:xfrm>
        <a:prstGeom prst="rect">
          <a:avLst/>
        </a:prstGeom>
        <a:solidFill>
          <a:sysClr val="window" lastClr="FFFFFF">
            <a:lumMod val="65000"/>
          </a:sysClr>
        </a:solidFill>
        <a:ln w="9525">
          <a:solidFill>
            <a:srgbClr val="000000"/>
          </a:solidFill>
          <a:miter lim="800000"/>
          <a:headEnd/>
          <a:tailEnd/>
        </a:ln>
      </xdr:spPr>
      <xdr:txBody>
        <a:bodyPr vertOverflow="clip" wrap="square" lIns="27432"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ysClr val="windowText" lastClr="000000"/>
              </a:solidFill>
              <a:effectLst/>
              <a:uLnTx/>
              <a:uFillTx/>
              <a:latin typeface="Arial"/>
              <a:cs typeface="Arial"/>
            </a:rPr>
            <a:t>Day 2SAT</a:t>
          </a:r>
        </a:p>
      </xdr:txBody>
    </xdr:sp>
    <xdr:clientData/>
  </xdr:twoCellAnchor>
  <xdr:twoCellAnchor>
    <xdr:from>
      <xdr:col>13</xdr:col>
      <xdr:colOff>11906</xdr:colOff>
      <xdr:row>2</xdr:row>
      <xdr:rowOff>11907</xdr:rowOff>
    </xdr:from>
    <xdr:to>
      <xdr:col>17</xdr:col>
      <xdr:colOff>11906</xdr:colOff>
      <xdr:row>3</xdr:row>
      <xdr:rowOff>17264</xdr:rowOff>
    </xdr:to>
    <xdr:sp macro="" textlink="">
      <xdr:nvSpPr>
        <xdr:cNvPr id="137" name="Rectangle 188">
          <a:extLst>
            <a:ext uri="{FF2B5EF4-FFF2-40B4-BE49-F238E27FC236}">
              <a16:creationId xmlns:a16="http://schemas.microsoft.com/office/drawing/2014/main" id="{00000000-0008-0000-0B00-000089000000}"/>
            </a:ext>
          </a:extLst>
        </xdr:cNvPr>
        <xdr:cNvSpPr>
          <a:spLocks noChangeArrowheads="1"/>
        </xdr:cNvSpPr>
      </xdr:nvSpPr>
      <xdr:spPr bwMode="auto">
        <a:xfrm>
          <a:off x="2166937" y="345282"/>
          <a:ext cx="714375" cy="161925"/>
        </a:xfrm>
        <a:prstGeom prst="rect">
          <a:avLst/>
        </a:prstGeom>
        <a:solidFill>
          <a:srgbClr val="FF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100H He</a:t>
          </a:r>
        </a:p>
      </xdr:txBody>
    </xdr:sp>
    <xdr:clientData/>
  </xdr:twoCellAnchor>
  <xdr:twoCellAnchor>
    <xdr:from>
      <xdr:col>23</xdr:col>
      <xdr:colOff>11906</xdr:colOff>
      <xdr:row>2</xdr:row>
      <xdr:rowOff>11908</xdr:rowOff>
    </xdr:from>
    <xdr:to>
      <xdr:col>27</xdr:col>
      <xdr:colOff>25130</xdr:colOff>
      <xdr:row>3</xdr:row>
      <xdr:rowOff>15338</xdr:rowOff>
    </xdr:to>
    <xdr:sp macro="" textlink="">
      <xdr:nvSpPr>
        <xdr:cNvPr id="138" name="Rectangle 196">
          <a:extLst>
            <a:ext uri="{FF2B5EF4-FFF2-40B4-BE49-F238E27FC236}">
              <a16:creationId xmlns:a16="http://schemas.microsoft.com/office/drawing/2014/main" id="{00000000-0008-0000-0B00-00008A000000}"/>
            </a:ext>
          </a:extLst>
        </xdr:cNvPr>
        <xdr:cNvSpPr>
          <a:spLocks noChangeArrowheads="1"/>
        </xdr:cNvSpPr>
      </xdr:nvSpPr>
      <xdr:spPr bwMode="auto">
        <a:xfrm>
          <a:off x="3869531" y="345283"/>
          <a:ext cx="727599" cy="170118"/>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3000SC R1</a:t>
          </a:r>
        </a:p>
      </xdr:txBody>
    </xdr:sp>
    <xdr:clientData/>
  </xdr:twoCellAnchor>
  <xdr:twoCellAnchor>
    <xdr:from>
      <xdr:col>3</xdr:col>
      <xdr:colOff>9524</xdr:colOff>
      <xdr:row>30</xdr:row>
      <xdr:rowOff>0</xdr:rowOff>
    </xdr:from>
    <xdr:to>
      <xdr:col>7</xdr:col>
      <xdr:colOff>13174</xdr:colOff>
      <xdr:row>31</xdr:row>
      <xdr:rowOff>3431</xdr:rowOff>
    </xdr:to>
    <xdr:sp macro="" textlink="">
      <xdr:nvSpPr>
        <xdr:cNvPr id="139" name="Rectangle 168">
          <a:extLst>
            <a:ext uri="{FF2B5EF4-FFF2-40B4-BE49-F238E27FC236}">
              <a16:creationId xmlns:a16="http://schemas.microsoft.com/office/drawing/2014/main" id="{00000000-0008-0000-0B00-00008B000000}"/>
            </a:ext>
          </a:extLst>
        </xdr:cNvPr>
        <xdr:cNvSpPr>
          <a:spLocks noChangeArrowheads="1"/>
        </xdr:cNvSpPr>
      </xdr:nvSpPr>
      <xdr:spPr bwMode="auto">
        <a:xfrm>
          <a:off x="461962" y="3929063"/>
          <a:ext cx="718025" cy="170118"/>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1500 R1</a:t>
          </a:r>
        </a:p>
      </xdr:txBody>
    </xdr:sp>
    <xdr:clientData/>
  </xdr:twoCellAnchor>
  <xdr:twoCellAnchor>
    <xdr:from>
      <xdr:col>13</xdr:col>
      <xdr:colOff>0</xdr:colOff>
      <xdr:row>8</xdr:row>
      <xdr:rowOff>0</xdr:rowOff>
    </xdr:from>
    <xdr:to>
      <xdr:col>17</xdr:col>
      <xdr:colOff>3650</xdr:colOff>
      <xdr:row>8</xdr:row>
      <xdr:rowOff>160111</xdr:rowOff>
    </xdr:to>
    <xdr:sp macro="" textlink="">
      <xdr:nvSpPr>
        <xdr:cNvPr id="140" name="Rectangle 158">
          <a:extLst>
            <a:ext uri="{FF2B5EF4-FFF2-40B4-BE49-F238E27FC236}">
              <a16:creationId xmlns:a16="http://schemas.microsoft.com/office/drawing/2014/main" id="{00000000-0008-0000-0B00-00008C000000}"/>
            </a:ext>
          </a:extLst>
        </xdr:cNvPr>
        <xdr:cNvSpPr>
          <a:spLocks noChangeArrowheads="1"/>
        </xdr:cNvSpPr>
      </xdr:nvSpPr>
      <xdr:spPr bwMode="auto">
        <a:xfrm>
          <a:off x="2155031" y="1119188"/>
          <a:ext cx="718025" cy="160111"/>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800 R1</a:t>
          </a:r>
        </a:p>
      </xdr:txBody>
    </xdr:sp>
    <xdr:clientData/>
  </xdr:twoCellAnchor>
  <xdr:twoCellAnchor>
    <xdr:from>
      <xdr:col>3</xdr:col>
      <xdr:colOff>21430</xdr:colOff>
      <xdr:row>28</xdr:row>
      <xdr:rowOff>11907</xdr:rowOff>
    </xdr:from>
    <xdr:to>
      <xdr:col>7</xdr:col>
      <xdr:colOff>25080</xdr:colOff>
      <xdr:row>29</xdr:row>
      <xdr:rowOff>17264</xdr:rowOff>
    </xdr:to>
    <xdr:sp macro="" textlink="">
      <xdr:nvSpPr>
        <xdr:cNvPr id="141" name="Rectangle 131">
          <a:extLst>
            <a:ext uri="{FF2B5EF4-FFF2-40B4-BE49-F238E27FC236}">
              <a16:creationId xmlns:a16="http://schemas.microsoft.com/office/drawing/2014/main" id="{00000000-0008-0000-0B00-00008D000000}"/>
            </a:ext>
          </a:extLst>
        </xdr:cNvPr>
        <xdr:cNvSpPr>
          <a:spLocks noChangeArrowheads="1"/>
        </xdr:cNvSpPr>
      </xdr:nvSpPr>
      <xdr:spPr bwMode="auto">
        <a:xfrm>
          <a:off x="464343" y="3679032"/>
          <a:ext cx="720000" cy="161925"/>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100 Pr</a:t>
          </a:r>
        </a:p>
      </xdr:txBody>
    </xdr:sp>
    <xdr:clientData/>
  </xdr:twoCellAnchor>
  <xdr:twoCellAnchor>
    <xdr:from>
      <xdr:col>53</xdr:col>
      <xdr:colOff>11907</xdr:colOff>
      <xdr:row>46</xdr:row>
      <xdr:rowOff>7619</xdr:rowOff>
    </xdr:from>
    <xdr:to>
      <xdr:col>60</xdr:col>
      <xdr:colOff>103265</xdr:colOff>
      <xdr:row>46</xdr:row>
      <xdr:rowOff>160093</xdr:rowOff>
    </xdr:to>
    <xdr:sp macro="" textlink="">
      <xdr:nvSpPr>
        <xdr:cNvPr id="142" name="Rectangle 339">
          <a:extLst>
            <a:ext uri="{FF2B5EF4-FFF2-40B4-BE49-F238E27FC236}">
              <a16:creationId xmlns:a16="http://schemas.microsoft.com/office/drawing/2014/main" id="{00000000-0008-0000-0B00-00008E000000}"/>
            </a:ext>
          </a:extLst>
        </xdr:cNvPr>
        <xdr:cNvSpPr>
          <a:spLocks noChangeArrowheads="1"/>
        </xdr:cNvSpPr>
      </xdr:nvSpPr>
      <xdr:spPr bwMode="auto">
        <a:xfrm>
          <a:off x="8977313" y="5960744"/>
          <a:ext cx="1341515" cy="152474"/>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Hammer Throw Q A </a:t>
          </a:r>
        </a:p>
      </xdr:txBody>
    </xdr:sp>
    <xdr:clientData/>
  </xdr:twoCellAnchor>
  <xdr:twoCellAnchor>
    <xdr:from>
      <xdr:col>53</xdr:col>
      <xdr:colOff>23813</xdr:colOff>
      <xdr:row>50</xdr:row>
      <xdr:rowOff>4758</xdr:rowOff>
    </xdr:from>
    <xdr:to>
      <xdr:col>60</xdr:col>
      <xdr:colOff>115171</xdr:colOff>
      <xdr:row>50</xdr:row>
      <xdr:rowOff>155663</xdr:rowOff>
    </xdr:to>
    <xdr:sp macro="" textlink="">
      <xdr:nvSpPr>
        <xdr:cNvPr id="143" name="Rectangle 341">
          <a:extLst>
            <a:ext uri="{FF2B5EF4-FFF2-40B4-BE49-F238E27FC236}">
              <a16:creationId xmlns:a16="http://schemas.microsoft.com/office/drawing/2014/main" id="{00000000-0008-0000-0B00-00008F000000}"/>
            </a:ext>
          </a:extLst>
        </xdr:cNvPr>
        <xdr:cNvSpPr>
          <a:spLocks noChangeArrowheads="1"/>
        </xdr:cNvSpPr>
      </xdr:nvSpPr>
      <xdr:spPr bwMode="auto">
        <a:xfrm>
          <a:off x="8989219" y="6481758"/>
          <a:ext cx="1341515" cy="150905"/>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Hammer Throw Q B </a:t>
          </a:r>
        </a:p>
      </xdr:txBody>
    </xdr:sp>
    <xdr:clientData/>
  </xdr:twoCellAnchor>
  <xdr:twoCellAnchor>
    <xdr:from>
      <xdr:col>43</xdr:col>
      <xdr:colOff>9524</xdr:colOff>
      <xdr:row>48</xdr:row>
      <xdr:rowOff>9525</xdr:rowOff>
    </xdr:from>
    <xdr:to>
      <xdr:col>50</xdr:col>
      <xdr:colOff>91369</xdr:colOff>
      <xdr:row>48</xdr:row>
      <xdr:rowOff>161925</xdr:rowOff>
    </xdr:to>
    <xdr:sp macro="" textlink="">
      <xdr:nvSpPr>
        <xdr:cNvPr id="144" name="Rectangle 316">
          <a:extLst>
            <a:ext uri="{FF2B5EF4-FFF2-40B4-BE49-F238E27FC236}">
              <a16:creationId xmlns:a16="http://schemas.microsoft.com/office/drawing/2014/main" id="{00000000-0008-0000-0B00-000090000000}"/>
            </a:ext>
          </a:extLst>
        </xdr:cNvPr>
        <xdr:cNvSpPr>
          <a:spLocks noChangeArrowheads="1"/>
        </xdr:cNvSpPr>
      </xdr:nvSpPr>
      <xdr:spPr bwMode="auto">
        <a:xfrm>
          <a:off x="7272337" y="6224588"/>
          <a:ext cx="1332001" cy="152400"/>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Shot Put Q A&amp;B</a:t>
          </a:r>
        </a:p>
      </xdr:txBody>
    </xdr:sp>
    <xdr:clientData/>
  </xdr:twoCellAnchor>
  <xdr:twoCellAnchor>
    <xdr:from>
      <xdr:col>13</xdr:col>
      <xdr:colOff>0</xdr:colOff>
      <xdr:row>22</xdr:row>
      <xdr:rowOff>5</xdr:rowOff>
    </xdr:from>
    <xdr:to>
      <xdr:col>20</xdr:col>
      <xdr:colOff>91358</xdr:colOff>
      <xdr:row>23</xdr:row>
      <xdr:rowOff>3436</xdr:rowOff>
    </xdr:to>
    <xdr:sp macro="" textlink="">
      <xdr:nvSpPr>
        <xdr:cNvPr id="145" name="Rectangle 271">
          <a:extLst>
            <a:ext uri="{FF2B5EF4-FFF2-40B4-BE49-F238E27FC236}">
              <a16:creationId xmlns:a16="http://schemas.microsoft.com/office/drawing/2014/main" id="{00000000-0008-0000-0B00-000091000000}"/>
            </a:ext>
          </a:extLst>
        </xdr:cNvPr>
        <xdr:cNvSpPr>
          <a:spLocks noChangeArrowheads="1"/>
        </xdr:cNvSpPr>
      </xdr:nvSpPr>
      <xdr:spPr bwMode="auto">
        <a:xfrm>
          <a:off x="2155031" y="2881318"/>
          <a:ext cx="1332001" cy="161925"/>
        </a:xfrm>
        <a:prstGeom prst="rect">
          <a:avLst/>
        </a:prstGeom>
        <a:solidFill>
          <a:srgbClr val="FF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High Jump He A&amp;B </a:t>
          </a:r>
        </a:p>
      </xdr:txBody>
    </xdr:sp>
    <xdr:clientData/>
  </xdr:twoCellAnchor>
  <xdr:twoCellAnchor>
    <xdr:from>
      <xdr:col>13</xdr:col>
      <xdr:colOff>10583</xdr:colOff>
      <xdr:row>19</xdr:row>
      <xdr:rowOff>80961</xdr:rowOff>
    </xdr:from>
    <xdr:to>
      <xdr:col>20</xdr:col>
      <xdr:colOff>101941</xdr:colOff>
      <xdr:row>20</xdr:row>
      <xdr:rowOff>163296</xdr:rowOff>
    </xdr:to>
    <xdr:sp macro="" textlink="">
      <xdr:nvSpPr>
        <xdr:cNvPr id="146" name="Rectangle 299">
          <a:extLst>
            <a:ext uri="{FF2B5EF4-FFF2-40B4-BE49-F238E27FC236}">
              <a16:creationId xmlns:a16="http://schemas.microsoft.com/office/drawing/2014/main" id="{00000000-0008-0000-0B00-000092000000}"/>
            </a:ext>
          </a:extLst>
        </xdr:cNvPr>
        <xdr:cNvSpPr>
          <a:spLocks noChangeArrowheads="1"/>
        </xdr:cNvSpPr>
      </xdr:nvSpPr>
      <xdr:spPr bwMode="auto">
        <a:xfrm>
          <a:off x="2165614" y="2605086"/>
          <a:ext cx="1341515" cy="177585"/>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Triple Jump Q A&amp;B</a:t>
          </a:r>
        </a:p>
      </xdr:txBody>
    </xdr:sp>
    <xdr:clientData/>
  </xdr:twoCellAnchor>
  <xdr:twoCellAnchor>
    <xdr:from>
      <xdr:col>33</xdr:col>
      <xdr:colOff>10583</xdr:colOff>
      <xdr:row>28</xdr:row>
      <xdr:rowOff>13229</xdr:rowOff>
    </xdr:from>
    <xdr:to>
      <xdr:col>37</xdr:col>
      <xdr:colOff>24793</xdr:colOff>
      <xdr:row>29</xdr:row>
      <xdr:rowOff>18586</xdr:rowOff>
    </xdr:to>
    <xdr:sp macro="" textlink="">
      <xdr:nvSpPr>
        <xdr:cNvPr id="147" name="Rectangle 193">
          <a:extLst>
            <a:ext uri="{FF2B5EF4-FFF2-40B4-BE49-F238E27FC236}">
              <a16:creationId xmlns:a16="http://schemas.microsoft.com/office/drawing/2014/main" id="{00000000-0008-0000-0B00-000093000000}"/>
            </a:ext>
          </a:extLst>
        </xdr:cNvPr>
        <xdr:cNvSpPr>
          <a:spLocks noChangeArrowheads="1"/>
        </xdr:cNvSpPr>
      </xdr:nvSpPr>
      <xdr:spPr bwMode="auto">
        <a:xfrm>
          <a:off x="5570802" y="3680354"/>
          <a:ext cx="720976" cy="161925"/>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400H R1</a:t>
          </a:r>
        </a:p>
      </xdr:txBody>
    </xdr:sp>
    <xdr:clientData/>
  </xdr:twoCellAnchor>
  <xdr:twoCellAnchor>
    <xdr:from>
      <xdr:col>2</xdr:col>
      <xdr:colOff>111441</xdr:colOff>
      <xdr:row>31</xdr:row>
      <xdr:rowOff>83343</xdr:rowOff>
    </xdr:from>
    <xdr:to>
      <xdr:col>7</xdr:col>
      <xdr:colOff>16185</xdr:colOff>
      <xdr:row>32</xdr:row>
      <xdr:rowOff>148305</xdr:rowOff>
    </xdr:to>
    <xdr:sp macro="" textlink="">
      <xdr:nvSpPr>
        <xdr:cNvPr id="148" name="Rectangle 128">
          <a:extLst>
            <a:ext uri="{FF2B5EF4-FFF2-40B4-BE49-F238E27FC236}">
              <a16:creationId xmlns:a16="http://schemas.microsoft.com/office/drawing/2014/main" id="{00000000-0008-0000-0B00-000094000000}"/>
            </a:ext>
          </a:extLst>
        </xdr:cNvPr>
        <xdr:cNvSpPr>
          <a:spLocks noChangeArrowheads="1"/>
        </xdr:cNvSpPr>
      </xdr:nvSpPr>
      <xdr:spPr bwMode="auto">
        <a:xfrm>
          <a:off x="444816" y="4179093"/>
          <a:ext cx="738182" cy="160212"/>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100 R1</a:t>
          </a:r>
        </a:p>
      </xdr:txBody>
    </xdr:sp>
    <xdr:clientData/>
  </xdr:twoCellAnchor>
  <xdr:twoCellAnchor>
    <xdr:from>
      <xdr:col>13</xdr:col>
      <xdr:colOff>11907</xdr:colOff>
      <xdr:row>34</xdr:row>
      <xdr:rowOff>11907</xdr:rowOff>
    </xdr:from>
    <xdr:to>
      <xdr:col>17</xdr:col>
      <xdr:colOff>11907</xdr:colOff>
      <xdr:row>35</xdr:row>
      <xdr:rowOff>6116</xdr:rowOff>
    </xdr:to>
    <xdr:sp macro="" textlink="">
      <xdr:nvSpPr>
        <xdr:cNvPr id="149" name="Rectangle 145">
          <a:extLst>
            <a:ext uri="{FF2B5EF4-FFF2-40B4-BE49-F238E27FC236}">
              <a16:creationId xmlns:a16="http://schemas.microsoft.com/office/drawing/2014/main" id="{00000000-0008-0000-0B00-000095000000}"/>
            </a:ext>
          </a:extLst>
        </xdr:cNvPr>
        <xdr:cNvSpPr>
          <a:spLocks noChangeArrowheads="1"/>
        </xdr:cNvSpPr>
      </xdr:nvSpPr>
      <xdr:spPr bwMode="auto">
        <a:xfrm>
          <a:off x="2166938" y="4464845"/>
          <a:ext cx="714375" cy="160896"/>
        </a:xfrm>
        <a:prstGeom prst="rect">
          <a:avLst/>
        </a:prstGeom>
        <a:solidFill>
          <a:srgbClr val="FF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200 He </a:t>
          </a:r>
        </a:p>
      </xdr:txBody>
    </xdr:sp>
    <xdr:clientData/>
  </xdr:twoCellAnchor>
  <xdr:twoCellAnchor>
    <xdr:from>
      <xdr:col>3</xdr:col>
      <xdr:colOff>-1</xdr:colOff>
      <xdr:row>34</xdr:row>
      <xdr:rowOff>21432</xdr:rowOff>
    </xdr:from>
    <xdr:to>
      <xdr:col>7</xdr:col>
      <xdr:colOff>15224</xdr:colOff>
      <xdr:row>35</xdr:row>
      <xdr:rowOff>7145</xdr:rowOff>
    </xdr:to>
    <xdr:sp macro="" textlink="">
      <xdr:nvSpPr>
        <xdr:cNvPr id="150" name="Rectangle 178">
          <a:extLst>
            <a:ext uri="{FF2B5EF4-FFF2-40B4-BE49-F238E27FC236}">
              <a16:creationId xmlns:a16="http://schemas.microsoft.com/office/drawing/2014/main" id="{00000000-0008-0000-0B00-000096000000}"/>
            </a:ext>
          </a:extLst>
        </xdr:cNvPr>
        <xdr:cNvSpPr>
          <a:spLocks noChangeArrowheads="1"/>
        </xdr:cNvSpPr>
      </xdr:nvSpPr>
      <xdr:spPr bwMode="auto">
        <a:xfrm>
          <a:off x="452437" y="4464845"/>
          <a:ext cx="720000" cy="161925"/>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10,000 F</a:t>
          </a:r>
        </a:p>
      </xdr:txBody>
    </xdr:sp>
    <xdr:clientData/>
  </xdr:twoCellAnchor>
  <xdr:twoCellAnchor>
    <xdr:from>
      <xdr:col>13</xdr:col>
      <xdr:colOff>0</xdr:colOff>
      <xdr:row>43</xdr:row>
      <xdr:rowOff>92868</xdr:rowOff>
    </xdr:from>
    <xdr:to>
      <xdr:col>20</xdr:col>
      <xdr:colOff>91358</xdr:colOff>
      <xdr:row>44</xdr:row>
      <xdr:rowOff>157830</xdr:rowOff>
    </xdr:to>
    <xdr:sp macro="" textlink="">
      <xdr:nvSpPr>
        <xdr:cNvPr id="151" name="Rectangle 324">
          <a:extLst>
            <a:ext uri="{FF2B5EF4-FFF2-40B4-BE49-F238E27FC236}">
              <a16:creationId xmlns:a16="http://schemas.microsoft.com/office/drawing/2014/main" id="{00000000-0008-0000-0B00-000097000000}"/>
            </a:ext>
          </a:extLst>
        </xdr:cNvPr>
        <xdr:cNvSpPr>
          <a:spLocks noChangeArrowheads="1"/>
        </xdr:cNvSpPr>
      </xdr:nvSpPr>
      <xdr:spPr bwMode="auto">
        <a:xfrm>
          <a:off x="2155031" y="5679281"/>
          <a:ext cx="1332001" cy="161925"/>
        </a:xfrm>
        <a:prstGeom prst="rect">
          <a:avLst/>
        </a:prstGeom>
        <a:solidFill>
          <a:srgbClr val="FF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Shot Put He A&amp;B </a:t>
          </a:r>
        </a:p>
      </xdr:txBody>
    </xdr:sp>
    <xdr:clientData/>
  </xdr:twoCellAnchor>
  <xdr:twoCellAnchor>
    <xdr:from>
      <xdr:col>23</xdr:col>
      <xdr:colOff>7620</xdr:colOff>
      <xdr:row>17</xdr:row>
      <xdr:rowOff>92869</xdr:rowOff>
    </xdr:from>
    <xdr:to>
      <xdr:col>30</xdr:col>
      <xdr:colOff>81888</xdr:colOff>
      <xdr:row>18</xdr:row>
      <xdr:rowOff>150090</xdr:rowOff>
    </xdr:to>
    <xdr:sp macro="" textlink="">
      <xdr:nvSpPr>
        <xdr:cNvPr id="152" name="Rectangle 274">
          <a:extLst>
            <a:ext uri="{FF2B5EF4-FFF2-40B4-BE49-F238E27FC236}">
              <a16:creationId xmlns:a16="http://schemas.microsoft.com/office/drawing/2014/main" id="{00000000-0008-0000-0B00-000098000000}"/>
            </a:ext>
          </a:extLst>
        </xdr:cNvPr>
        <xdr:cNvSpPr>
          <a:spLocks noChangeArrowheads="1"/>
        </xdr:cNvSpPr>
      </xdr:nvSpPr>
      <xdr:spPr bwMode="auto">
        <a:xfrm>
          <a:off x="3865245" y="2355057"/>
          <a:ext cx="1324424" cy="152471"/>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Pole Vault Q A&amp;B </a:t>
          </a:r>
        </a:p>
      </xdr:txBody>
    </xdr:sp>
    <xdr:clientData/>
  </xdr:twoCellAnchor>
  <xdr:twoCellAnchor>
    <xdr:from>
      <xdr:col>53</xdr:col>
      <xdr:colOff>10583</xdr:colOff>
      <xdr:row>47</xdr:row>
      <xdr:rowOff>84667</xdr:rowOff>
    </xdr:from>
    <xdr:to>
      <xdr:col>59</xdr:col>
      <xdr:colOff>28579</xdr:colOff>
      <xdr:row>48</xdr:row>
      <xdr:rowOff>161462</xdr:rowOff>
    </xdr:to>
    <xdr:sp macro="" textlink="">
      <xdr:nvSpPr>
        <xdr:cNvPr id="153" name="Rectangle 320">
          <a:extLst>
            <a:ext uri="{FF2B5EF4-FFF2-40B4-BE49-F238E27FC236}">
              <a16:creationId xmlns:a16="http://schemas.microsoft.com/office/drawing/2014/main" id="{00000000-0008-0000-0B00-000099000000}"/>
            </a:ext>
          </a:extLst>
        </xdr:cNvPr>
        <xdr:cNvSpPr>
          <a:spLocks noChangeArrowheads="1"/>
        </xdr:cNvSpPr>
      </xdr:nvSpPr>
      <xdr:spPr bwMode="auto">
        <a:xfrm>
          <a:off x="8975989" y="6204480"/>
          <a:ext cx="1089559" cy="172045"/>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Shot Put F </a:t>
          </a:r>
        </a:p>
      </xdr:txBody>
    </xdr:sp>
    <xdr:clientData/>
  </xdr:twoCellAnchor>
  <xdr:twoCellAnchor>
    <xdr:from>
      <xdr:col>93</xdr:col>
      <xdr:colOff>9522</xdr:colOff>
      <xdr:row>6</xdr:row>
      <xdr:rowOff>11908</xdr:rowOff>
    </xdr:from>
    <xdr:to>
      <xdr:col>97</xdr:col>
      <xdr:colOff>95618</xdr:colOff>
      <xdr:row>7</xdr:row>
      <xdr:rowOff>17265</xdr:rowOff>
    </xdr:to>
    <xdr:sp macro="" textlink="">
      <xdr:nvSpPr>
        <xdr:cNvPr id="154" name="Rectangle 214">
          <a:extLst>
            <a:ext uri="{FF2B5EF4-FFF2-40B4-BE49-F238E27FC236}">
              <a16:creationId xmlns:a16="http://schemas.microsoft.com/office/drawing/2014/main" id="{00000000-0008-0000-0B00-00009A000000}"/>
            </a:ext>
          </a:extLst>
        </xdr:cNvPr>
        <xdr:cNvSpPr>
          <a:spLocks noChangeArrowheads="1"/>
        </xdr:cNvSpPr>
      </xdr:nvSpPr>
      <xdr:spPr bwMode="auto">
        <a:xfrm>
          <a:off x="15785303" y="869158"/>
          <a:ext cx="800471" cy="172045"/>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20kmRW F</a:t>
          </a:r>
        </a:p>
      </xdr:txBody>
    </xdr:sp>
    <xdr:clientData/>
  </xdr:twoCellAnchor>
  <xdr:twoCellAnchor>
    <xdr:from>
      <xdr:col>23</xdr:col>
      <xdr:colOff>10584</xdr:colOff>
      <xdr:row>6</xdr:row>
      <xdr:rowOff>3968</xdr:rowOff>
    </xdr:from>
    <xdr:to>
      <xdr:col>27</xdr:col>
      <xdr:colOff>24792</xdr:colOff>
      <xdr:row>7</xdr:row>
      <xdr:rowOff>15080</xdr:rowOff>
    </xdr:to>
    <xdr:sp macro="" textlink="">
      <xdr:nvSpPr>
        <xdr:cNvPr id="156" name="Rectangle 189">
          <a:extLst>
            <a:ext uri="{FF2B5EF4-FFF2-40B4-BE49-F238E27FC236}">
              <a16:creationId xmlns:a16="http://schemas.microsoft.com/office/drawing/2014/main" id="{00000000-0008-0000-0B00-00009C000000}"/>
            </a:ext>
          </a:extLst>
        </xdr:cNvPr>
        <xdr:cNvSpPr>
          <a:spLocks noChangeArrowheads="1"/>
        </xdr:cNvSpPr>
      </xdr:nvSpPr>
      <xdr:spPr bwMode="auto">
        <a:xfrm>
          <a:off x="3868209" y="861218"/>
          <a:ext cx="728583" cy="177800"/>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400H R1</a:t>
          </a:r>
        </a:p>
      </xdr:txBody>
    </xdr:sp>
    <xdr:clientData/>
  </xdr:twoCellAnchor>
  <xdr:twoCellAnchor>
    <xdr:from>
      <xdr:col>13</xdr:col>
      <xdr:colOff>11906</xdr:colOff>
      <xdr:row>6</xdr:row>
      <xdr:rowOff>9525</xdr:rowOff>
    </xdr:from>
    <xdr:to>
      <xdr:col>17</xdr:col>
      <xdr:colOff>16528</xdr:colOff>
      <xdr:row>7</xdr:row>
      <xdr:rowOff>3263</xdr:rowOff>
    </xdr:to>
    <xdr:sp macro="" textlink="">
      <xdr:nvSpPr>
        <xdr:cNvPr id="157" name="Rectangle 132">
          <a:extLst>
            <a:ext uri="{FF2B5EF4-FFF2-40B4-BE49-F238E27FC236}">
              <a16:creationId xmlns:a16="http://schemas.microsoft.com/office/drawing/2014/main" id="{00000000-0008-0000-0B00-00009D000000}"/>
            </a:ext>
          </a:extLst>
        </xdr:cNvPr>
        <xdr:cNvSpPr>
          <a:spLocks noChangeArrowheads="1"/>
        </xdr:cNvSpPr>
      </xdr:nvSpPr>
      <xdr:spPr bwMode="auto">
        <a:xfrm>
          <a:off x="2166937" y="866775"/>
          <a:ext cx="718997" cy="160426"/>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100 R1</a:t>
          </a:r>
        </a:p>
      </xdr:txBody>
    </xdr:sp>
    <xdr:clientData/>
  </xdr:twoCellAnchor>
  <xdr:twoCellAnchor>
    <xdr:from>
      <xdr:col>23</xdr:col>
      <xdr:colOff>1</xdr:colOff>
      <xdr:row>15</xdr:row>
      <xdr:rowOff>83343</xdr:rowOff>
    </xdr:from>
    <xdr:to>
      <xdr:col>30</xdr:col>
      <xdr:colOff>81845</xdr:colOff>
      <xdr:row>16</xdr:row>
      <xdr:rowOff>148305</xdr:rowOff>
    </xdr:to>
    <xdr:sp macro="" textlink="">
      <xdr:nvSpPr>
        <xdr:cNvPr id="158" name="Rectangle 297">
          <a:extLst>
            <a:ext uri="{FF2B5EF4-FFF2-40B4-BE49-F238E27FC236}">
              <a16:creationId xmlns:a16="http://schemas.microsoft.com/office/drawing/2014/main" id="{00000000-0008-0000-0B00-00009E000000}"/>
            </a:ext>
          </a:extLst>
        </xdr:cNvPr>
        <xdr:cNvSpPr>
          <a:spLocks noChangeArrowheads="1"/>
        </xdr:cNvSpPr>
      </xdr:nvSpPr>
      <xdr:spPr bwMode="auto">
        <a:xfrm>
          <a:off x="3857626" y="2083593"/>
          <a:ext cx="1332000" cy="161925"/>
        </a:xfrm>
        <a:prstGeom prst="rect">
          <a:avLst/>
        </a:prstGeom>
        <a:solidFill>
          <a:srgbClr val="FF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Long Jump He A&amp;B</a:t>
          </a:r>
        </a:p>
      </xdr:txBody>
    </xdr:sp>
    <xdr:clientData/>
  </xdr:twoCellAnchor>
  <xdr:twoCellAnchor>
    <xdr:from>
      <xdr:col>13</xdr:col>
      <xdr:colOff>14288</xdr:colOff>
      <xdr:row>16</xdr:row>
      <xdr:rowOff>2</xdr:rowOff>
    </xdr:from>
    <xdr:to>
      <xdr:col>20</xdr:col>
      <xdr:colOff>105645</xdr:colOff>
      <xdr:row>16</xdr:row>
      <xdr:rowOff>160214</xdr:rowOff>
    </xdr:to>
    <xdr:sp macro="" textlink="">
      <xdr:nvSpPr>
        <xdr:cNvPr id="159" name="Rectangle 310">
          <a:extLst>
            <a:ext uri="{FF2B5EF4-FFF2-40B4-BE49-F238E27FC236}">
              <a16:creationId xmlns:a16="http://schemas.microsoft.com/office/drawing/2014/main" id="{00000000-0008-0000-0B00-00009F000000}"/>
            </a:ext>
          </a:extLst>
        </xdr:cNvPr>
        <xdr:cNvSpPr>
          <a:spLocks noChangeArrowheads="1"/>
        </xdr:cNvSpPr>
      </xdr:nvSpPr>
      <xdr:spPr bwMode="auto">
        <a:xfrm>
          <a:off x="2169319" y="2095502"/>
          <a:ext cx="1341514" cy="160212"/>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Shot Put Q A&amp;B </a:t>
          </a:r>
        </a:p>
      </xdr:txBody>
    </xdr:sp>
    <xdr:clientData/>
  </xdr:twoCellAnchor>
  <xdr:twoCellAnchor>
    <xdr:from>
      <xdr:col>23</xdr:col>
      <xdr:colOff>0</xdr:colOff>
      <xdr:row>20</xdr:row>
      <xdr:rowOff>11905</xdr:rowOff>
    </xdr:from>
    <xdr:to>
      <xdr:col>30</xdr:col>
      <xdr:colOff>81844</xdr:colOff>
      <xdr:row>21</xdr:row>
      <xdr:rowOff>17262</xdr:rowOff>
    </xdr:to>
    <xdr:sp macro="" textlink="">
      <xdr:nvSpPr>
        <xdr:cNvPr id="160" name="Rectangle 371">
          <a:extLst>
            <a:ext uri="{FF2B5EF4-FFF2-40B4-BE49-F238E27FC236}">
              <a16:creationId xmlns:a16="http://schemas.microsoft.com/office/drawing/2014/main" id="{00000000-0008-0000-0B00-0000A0000000}"/>
            </a:ext>
          </a:extLst>
        </xdr:cNvPr>
        <xdr:cNvSpPr>
          <a:spLocks noChangeArrowheads="1"/>
        </xdr:cNvSpPr>
      </xdr:nvSpPr>
      <xdr:spPr bwMode="auto">
        <a:xfrm>
          <a:off x="3857625" y="2631280"/>
          <a:ext cx="1332000" cy="161925"/>
        </a:xfrm>
        <a:prstGeom prst="rect">
          <a:avLst/>
        </a:prstGeom>
        <a:solidFill>
          <a:srgbClr val="FF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Javelin Throw He A</a:t>
          </a:r>
        </a:p>
      </xdr:txBody>
    </xdr:sp>
    <xdr:clientData/>
  </xdr:twoCellAnchor>
  <xdr:twoCellAnchor>
    <xdr:from>
      <xdr:col>23</xdr:col>
      <xdr:colOff>0</xdr:colOff>
      <xdr:row>22</xdr:row>
      <xdr:rowOff>26192</xdr:rowOff>
    </xdr:from>
    <xdr:to>
      <xdr:col>30</xdr:col>
      <xdr:colOff>81844</xdr:colOff>
      <xdr:row>23</xdr:row>
      <xdr:rowOff>1214</xdr:rowOff>
    </xdr:to>
    <xdr:sp macro="" textlink="">
      <xdr:nvSpPr>
        <xdr:cNvPr id="161" name="Rectangle 371">
          <a:extLst>
            <a:ext uri="{FF2B5EF4-FFF2-40B4-BE49-F238E27FC236}">
              <a16:creationId xmlns:a16="http://schemas.microsoft.com/office/drawing/2014/main" id="{00000000-0008-0000-0B00-0000A1000000}"/>
            </a:ext>
          </a:extLst>
        </xdr:cNvPr>
        <xdr:cNvSpPr>
          <a:spLocks noChangeArrowheads="1"/>
        </xdr:cNvSpPr>
      </xdr:nvSpPr>
      <xdr:spPr bwMode="auto">
        <a:xfrm>
          <a:off x="3857625" y="2897980"/>
          <a:ext cx="1332000" cy="147713"/>
        </a:xfrm>
        <a:prstGeom prst="rect">
          <a:avLst/>
        </a:prstGeom>
        <a:solidFill>
          <a:srgbClr val="FF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Javelin Throw He B</a:t>
          </a:r>
        </a:p>
      </xdr:txBody>
    </xdr:sp>
    <xdr:clientData/>
  </xdr:twoCellAnchor>
  <xdr:twoCellAnchor>
    <xdr:from>
      <xdr:col>43</xdr:col>
      <xdr:colOff>20109</xdr:colOff>
      <xdr:row>32</xdr:row>
      <xdr:rowOff>23814</xdr:rowOff>
    </xdr:from>
    <xdr:to>
      <xdr:col>47</xdr:col>
      <xdr:colOff>24855</xdr:colOff>
      <xdr:row>33</xdr:row>
      <xdr:rowOff>34927</xdr:rowOff>
    </xdr:to>
    <xdr:sp macro="" textlink="">
      <xdr:nvSpPr>
        <xdr:cNvPr id="162" name="Rectangle 195">
          <a:extLst>
            <a:ext uri="{FF2B5EF4-FFF2-40B4-BE49-F238E27FC236}">
              <a16:creationId xmlns:a16="http://schemas.microsoft.com/office/drawing/2014/main" id="{00000000-0008-0000-0B00-0000A2000000}"/>
            </a:ext>
          </a:extLst>
        </xdr:cNvPr>
        <xdr:cNvSpPr>
          <a:spLocks noChangeArrowheads="1"/>
        </xdr:cNvSpPr>
      </xdr:nvSpPr>
      <xdr:spPr bwMode="auto">
        <a:xfrm>
          <a:off x="7273397" y="4214814"/>
          <a:ext cx="720974" cy="169863"/>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400H SF</a:t>
          </a:r>
        </a:p>
      </xdr:txBody>
    </xdr:sp>
    <xdr:clientData/>
  </xdr:twoCellAnchor>
  <xdr:twoCellAnchor>
    <xdr:from>
      <xdr:col>13</xdr:col>
      <xdr:colOff>11906</xdr:colOff>
      <xdr:row>27</xdr:row>
      <xdr:rowOff>162401</xdr:rowOff>
    </xdr:from>
    <xdr:to>
      <xdr:col>17</xdr:col>
      <xdr:colOff>16528</xdr:colOff>
      <xdr:row>28</xdr:row>
      <xdr:rowOff>148643</xdr:rowOff>
    </xdr:to>
    <xdr:sp macro="" textlink="">
      <xdr:nvSpPr>
        <xdr:cNvPr id="163" name="Rectangle 129">
          <a:extLst>
            <a:ext uri="{FF2B5EF4-FFF2-40B4-BE49-F238E27FC236}">
              <a16:creationId xmlns:a16="http://schemas.microsoft.com/office/drawing/2014/main" id="{00000000-0008-0000-0B00-0000A3000000}"/>
            </a:ext>
          </a:extLst>
        </xdr:cNvPr>
        <xdr:cNvSpPr>
          <a:spLocks noChangeArrowheads="1"/>
        </xdr:cNvSpPr>
      </xdr:nvSpPr>
      <xdr:spPr bwMode="auto">
        <a:xfrm>
          <a:off x="2166937" y="3655219"/>
          <a:ext cx="720975" cy="161925"/>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100 SF</a:t>
          </a:r>
        </a:p>
      </xdr:txBody>
    </xdr:sp>
    <xdr:clientData/>
  </xdr:twoCellAnchor>
  <xdr:twoCellAnchor>
    <xdr:from>
      <xdr:col>23</xdr:col>
      <xdr:colOff>11907</xdr:colOff>
      <xdr:row>33</xdr:row>
      <xdr:rowOff>95246</xdr:rowOff>
    </xdr:from>
    <xdr:to>
      <xdr:col>27</xdr:col>
      <xdr:colOff>11907</xdr:colOff>
      <xdr:row>35</xdr:row>
      <xdr:rowOff>5354</xdr:rowOff>
    </xdr:to>
    <xdr:sp macro="" textlink="">
      <xdr:nvSpPr>
        <xdr:cNvPr id="164" name="Rectangle 163">
          <a:extLst>
            <a:ext uri="{FF2B5EF4-FFF2-40B4-BE49-F238E27FC236}">
              <a16:creationId xmlns:a16="http://schemas.microsoft.com/office/drawing/2014/main" id="{00000000-0008-0000-0B00-0000A4000000}"/>
            </a:ext>
          </a:extLst>
        </xdr:cNvPr>
        <xdr:cNvSpPr>
          <a:spLocks noChangeArrowheads="1"/>
        </xdr:cNvSpPr>
      </xdr:nvSpPr>
      <xdr:spPr bwMode="auto">
        <a:xfrm>
          <a:off x="3869532" y="4452934"/>
          <a:ext cx="714375" cy="172045"/>
        </a:xfrm>
        <a:prstGeom prst="rect">
          <a:avLst/>
        </a:prstGeom>
        <a:solidFill>
          <a:srgbClr val="FF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800 He F</a:t>
          </a:r>
        </a:p>
      </xdr:txBody>
    </xdr:sp>
    <xdr:clientData/>
  </xdr:twoCellAnchor>
  <xdr:twoCellAnchor>
    <xdr:from>
      <xdr:col>23</xdr:col>
      <xdr:colOff>11907</xdr:colOff>
      <xdr:row>35</xdr:row>
      <xdr:rowOff>90961</xdr:rowOff>
    </xdr:from>
    <xdr:to>
      <xdr:col>27</xdr:col>
      <xdr:colOff>25131</xdr:colOff>
      <xdr:row>36</xdr:row>
      <xdr:rowOff>150276</xdr:rowOff>
    </xdr:to>
    <xdr:sp macro="" textlink="">
      <xdr:nvSpPr>
        <xdr:cNvPr id="165" name="Rectangle 159">
          <a:extLst>
            <a:ext uri="{FF2B5EF4-FFF2-40B4-BE49-F238E27FC236}">
              <a16:creationId xmlns:a16="http://schemas.microsoft.com/office/drawing/2014/main" id="{00000000-0008-0000-0B00-0000A5000000}"/>
            </a:ext>
          </a:extLst>
        </xdr:cNvPr>
        <xdr:cNvSpPr>
          <a:spLocks noChangeArrowheads="1"/>
        </xdr:cNvSpPr>
      </xdr:nvSpPr>
      <xdr:spPr bwMode="auto">
        <a:xfrm>
          <a:off x="3869532" y="4710586"/>
          <a:ext cx="727599" cy="154565"/>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800 SF</a:t>
          </a:r>
        </a:p>
      </xdr:txBody>
    </xdr:sp>
    <xdr:clientData/>
  </xdr:twoCellAnchor>
  <xdr:twoCellAnchor>
    <xdr:from>
      <xdr:col>13</xdr:col>
      <xdr:colOff>0</xdr:colOff>
      <xdr:row>30</xdr:row>
      <xdr:rowOff>9524</xdr:rowOff>
    </xdr:from>
    <xdr:to>
      <xdr:col>17</xdr:col>
      <xdr:colOff>5625</xdr:colOff>
      <xdr:row>31</xdr:row>
      <xdr:rowOff>2948</xdr:rowOff>
    </xdr:to>
    <xdr:sp macro="" textlink="">
      <xdr:nvSpPr>
        <xdr:cNvPr id="166" name="Rectangle 168">
          <a:extLst>
            <a:ext uri="{FF2B5EF4-FFF2-40B4-BE49-F238E27FC236}">
              <a16:creationId xmlns:a16="http://schemas.microsoft.com/office/drawing/2014/main" id="{00000000-0008-0000-0B00-0000A6000000}"/>
            </a:ext>
          </a:extLst>
        </xdr:cNvPr>
        <xdr:cNvSpPr>
          <a:spLocks noChangeArrowheads="1"/>
        </xdr:cNvSpPr>
      </xdr:nvSpPr>
      <xdr:spPr bwMode="auto">
        <a:xfrm>
          <a:off x="2155031" y="3929062"/>
          <a:ext cx="720000" cy="161925"/>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1500 SF</a:t>
          </a:r>
        </a:p>
      </xdr:txBody>
    </xdr:sp>
    <xdr:clientData/>
  </xdr:twoCellAnchor>
  <xdr:twoCellAnchor>
    <xdr:from>
      <xdr:col>13</xdr:col>
      <xdr:colOff>11906</xdr:colOff>
      <xdr:row>36</xdr:row>
      <xdr:rowOff>11907</xdr:rowOff>
    </xdr:from>
    <xdr:to>
      <xdr:col>17</xdr:col>
      <xdr:colOff>27101</xdr:colOff>
      <xdr:row>37</xdr:row>
      <xdr:rowOff>17264</xdr:rowOff>
    </xdr:to>
    <xdr:sp macro="" textlink="">
      <xdr:nvSpPr>
        <xdr:cNvPr id="167" name="Rectangle 131">
          <a:extLst>
            <a:ext uri="{FF2B5EF4-FFF2-40B4-BE49-F238E27FC236}">
              <a16:creationId xmlns:a16="http://schemas.microsoft.com/office/drawing/2014/main" id="{00000000-0008-0000-0B00-0000A7000000}"/>
            </a:ext>
          </a:extLst>
        </xdr:cNvPr>
        <xdr:cNvSpPr>
          <a:spLocks noChangeArrowheads="1"/>
        </xdr:cNvSpPr>
      </xdr:nvSpPr>
      <xdr:spPr bwMode="auto">
        <a:xfrm>
          <a:off x="2166937" y="4726782"/>
          <a:ext cx="721950" cy="161925"/>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100</a:t>
          </a:r>
          <a:r>
            <a:rPr kumimoji="0" lang="en-GB" sz="1000" b="1" i="0" u="none" strike="noStrike" kern="0" cap="none" spc="0" normalizeH="0" baseline="0" noProof="0">
              <a:ln>
                <a:noFill/>
              </a:ln>
              <a:solidFill>
                <a:srgbClr val="FFFFFF"/>
              </a:solidFill>
              <a:effectLst/>
              <a:uLnTx/>
              <a:uFillTx/>
              <a:latin typeface="Arial"/>
              <a:cs typeface="Arial"/>
            </a:rPr>
            <a:t> </a:t>
          </a:r>
          <a:r>
            <a:rPr kumimoji="0" lang="en-GB" sz="1000" b="1" i="0" u="none" strike="noStrike" kern="0" cap="none" spc="0" normalizeH="0" baseline="0" noProof="0">
              <a:ln>
                <a:noFill/>
              </a:ln>
              <a:solidFill>
                <a:srgbClr val="FFFF00"/>
              </a:solidFill>
              <a:effectLst/>
              <a:uLnTx/>
              <a:uFillTx/>
              <a:latin typeface="Arial"/>
              <a:cs typeface="Arial"/>
            </a:rPr>
            <a:t>F</a:t>
          </a:r>
        </a:p>
      </xdr:txBody>
    </xdr:sp>
    <xdr:clientData/>
  </xdr:twoCellAnchor>
  <xdr:twoCellAnchor>
    <xdr:from>
      <xdr:col>73</xdr:col>
      <xdr:colOff>9525</xdr:colOff>
      <xdr:row>47</xdr:row>
      <xdr:rowOff>92870</xdr:rowOff>
    </xdr:from>
    <xdr:to>
      <xdr:col>79</xdr:col>
      <xdr:colOff>4763</xdr:colOff>
      <xdr:row>48</xdr:row>
      <xdr:rowOff>157831</xdr:rowOff>
    </xdr:to>
    <xdr:sp macro="" textlink="">
      <xdr:nvSpPr>
        <xdr:cNvPr id="168" name="Rectangle 343">
          <a:extLst>
            <a:ext uri="{FF2B5EF4-FFF2-40B4-BE49-F238E27FC236}">
              <a16:creationId xmlns:a16="http://schemas.microsoft.com/office/drawing/2014/main" id="{00000000-0008-0000-0B00-0000A8000000}"/>
            </a:ext>
          </a:extLst>
        </xdr:cNvPr>
        <xdr:cNvSpPr>
          <a:spLocks noChangeArrowheads="1"/>
        </xdr:cNvSpPr>
      </xdr:nvSpPr>
      <xdr:spPr bwMode="auto">
        <a:xfrm>
          <a:off x="12380119" y="6212683"/>
          <a:ext cx="1066800" cy="160211"/>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Hammer Throw F </a:t>
          </a:r>
        </a:p>
      </xdr:txBody>
    </xdr:sp>
    <xdr:clientData/>
  </xdr:twoCellAnchor>
  <xdr:twoCellAnchor>
    <xdr:from>
      <xdr:col>23</xdr:col>
      <xdr:colOff>11907</xdr:colOff>
      <xdr:row>49</xdr:row>
      <xdr:rowOff>83344</xdr:rowOff>
    </xdr:from>
    <xdr:to>
      <xdr:col>29</xdr:col>
      <xdr:colOff>20344</xdr:colOff>
      <xdr:row>50</xdr:row>
      <xdr:rowOff>160219</xdr:rowOff>
    </xdr:to>
    <xdr:sp macro="" textlink="">
      <xdr:nvSpPr>
        <xdr:cNvPr id="169" name="Rectangle 314">
          <a:extLst>
            <a:ext uri="{FF2B5EF4-FFF2-40B4-BE49-F238E27FC236}">
              <a16:creationId xmlns:a16="http://schemas.microsoft.com/office/drawing/2014/main" id="{00000000-0008-0000-0B00-0000A9000000}"/>
            </a:ext>
          </a:extLst>
        </xdr:cNvPr>
        <xdr:cNvSpPr>
          <a:spLocks noChangeArrowheads="1"/>
        </xdr:cNvSpPr>
      </xdr:nvSpPr>
      <xdr:spPr bwMode="auto">
        <a:xfrm>
          <a:off x="3869532" y="6465094"/>
          <a:ext cx="1080000" cy="172125"/>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Shot Put F </a:t>
          </a:r>
        </a:p>
      </xdr:txBody>
    </xdr:sp>
    <xdr:clientData/>
  </xdr:twoCellAnchor>
  <xdr:twoCellAnchor>
    <xdr:from>
      <xdr:col>93</xdr:col>
      <xdr:colOff>7937</xdr:colOff>
      <xdr:row>46</xdr:row>
      <xdr:rowOff>17198</xdr:rowOff>
    </xdr:from>
    <xdr:to>
      <xdr:col>99</xdr:col>
      <xdr:colOff>4779</xdr:colOff>
      <xdr:row>47</xdr:row>
      <xdr:rowOff>14202</xdr:rowOff>
    </xdr:to>
    <xdr:sp macro="" textlink="">
      <xdr:nvSpPr>
        <xdr:cNvPr id="170" name="Rectangle 335">
          <a:extLst>
            <a:ext uri="{FF2B5EF4-FFF2-40B4-BE49-F238E27FC236}">
              <a16:creationId xmlns:a16="http://schemas.microsoft.com/office/drawing/2014/main" id="{00000000-0008-0000-0B00-0000AA000000}"/>
            </a:ext>
          </a:extLst>
        </xdr:cNvPr>
        <xdr:cNvSpPr>
          <a:spLocks noChangeArrowheads="1"/>
        </xdr:cNvSpPr>
      </xdr:nvSpPr>
      <xdr:spPr bwMode="auto">
        <a:xfrm>
          <a:off x="15783718" y="5970323"/>
          <a:ext cx="1076030" cy="154063"/>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Discus Throw F </a:t>
          </a:r>
        </a:p>
      </xdr:txBody>
    </xdr:sp>
    <xdr:clientData/>
  </xdr:twoCellAnchor>
  <xdr:twoCellAnchor>
    <xdr:from>
      <xdr:col>43</xdr:col>
      <xdr:colOff>3440</xdr:colOff>
      <xdr:row>28</xdr:row>
      <xdr:rowOff>11907</xdr:rowOff>
    </xdr:from>
    <xdr:to>
      <xdr:col>47</xdr:col>
      <xdr:colOff>13838</xdr:colOff>
      <xdr:row>29</xdr:row>
      <xdr:rowOff>22357</xdr:rowOff>
    </xdr:to>
    <xdr:sp macro="" textlink="">
      <xdr:nvSpPr>
        <xdr:cNvPr id="171" name="Rectangle 198">
          <a:extLst>
            <a:ext uri="{FF2B5EF4-FFF2-40B4-BE49-F238E27FC236}">
              <a16:creationId xmlns:a16="http://schemas.microsoft.com/office/drawing/2014/main" id="{00000000-0008-0000-0B00-0000AB000000}"/>
            </a:ext>
          </a:extLst>
        </xdr:cNvPr>
        <xdr:cNvSpPr>
          <a:spLocks noChangeArrowheads="1"/>
        </xdr:cNvSpPr>
      </xdr:nvSpPr>
      <xdr:spPr bwMode="auto">
        <a:xfrm>
          <a:off x="7261490" y="3679032"/>
          <a:ext cx="720000" cy="169862"/>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3000SC R1</a:t>
          </a:r>
        </a:p>
      </xdr:txBody>
    </xdr:sp>
    <xdr:clientData/>
  </xdr:twoCellAnchor>
  <xdr:twoCellAnchor>
    <xdr:from>
      <xdr:col>23</xdr:col>
      <xdr:colOff>10584</xdr:colOff>
      <xdr:row>7</xdr:row>
      <xdr:rowOff>95246</xdr:rowOff>
    </xdr:from>
    <xdr:to>
      <xdr:col>27</xdr:col>
      <xdr:colOff>24793</xdr:colOff>
      <xdr:row>9</xdr:row>
      <xdr:rowOff>3172</xdr:rowOff>
    </xdr:to>
    <xdr:sp macro="" textlink="">
      <xdr:nvSpPr>
        <xdr:cNvPr id="172" name="Rectangle 150">
          <a:extLst>
            <a:ext uri="{FF2B5EF4-FFF2-40B4-BE49-F238E27FC236}">
              <a16:creationId xmlns:a16="http://schemas.microsoft.com/office/drawing/2014/main" id="{00000000-0008-0000-0B00-0000AC000000}"/>
            </a:ext>
          </a:extLst>
        </xdr:cNvPr>
        <xdr:cNvSpPr>
          <a:spLocks noChangeArrowheads="1"/>
        </xdr:cNvSpPr>
      </xdr:nvSpPr>
      <xdr:spPr bwMode="auto">
        <a:xfrm>
          <a:off x="3868209" y="1119184"/>
          <a:ext cx="728584" cy="169863"/>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400 R1</a:t>
          </a:r>
        </a:p>
      </xdr:txBody>
    </xdr:sp>
    <xdr:clientData/>
  </xdr:twoCellAnchor>
  <xdr:twoCellAnchor>
    <xdr:from>
      <xdr:col>13</xdr:col>
      <xdr:colOff>13606</xdr:colOff>
      <xdr:row>4</xdr:row>
      <xdr:rowOff>22755</xdr:rowOff>
    </xdr:from>
    <xdr:to>
      <xdr:col>17</xdr:col>
      <xdr:colOff>27816</xdr:colOff>
      <xdr:row>5</xdr:row>
      <xdr:rowOff>8468</xdr:rowOff>
    </xdr:to>
    <xdr:sp macro="" textlink="">
      <xdr:nvSpPr>
        <xdr:cNvPr id="173" name="Rectangle 146">
          <a:extLst>
            <a:ext uri="{FF2B5EF4-FFF2-40B4-BE49-F238E27FC236}">
              <a16:creationId xmlns:a16="http://schemas.microsoft.com/office/drawing/2014/main" id="{00000000-0008-0000-0B00-0000AD000000}"/>
            </a:ext>
          </a:extLst>
        </xdr:cNvPr>
        <xdr:cNvSpPr>
          <a:spLocks noChangeArrowheads="1"/>
        </xdr:cNvSpPr>
      </xdr:nvSpPr>
      <xdr:spPr bwMode="auto">
        <a:xfrm>
          <a:off x="2168637" y="608543"/>
          <a:ext cx="720976" cy="161925"/>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400 R1</a:t>
          </a:r>
        </a:p>
      </xdr:txBody>
    </xdr:sp>
    <xdr:clientData/>
  </xdr:twoCellAnchor>
  <xdr:twoCellAnchor>
    <xdr:from>
      <xdr:col>3</xdr:col>
      <xdr:colOff>23814</xdr:colOff>
      <xdr:row>47</xdr:row>
      <xdr:rowOff>83347</xdr:rowOff>
    </xdr:from>
    <xdr:to>
      <xdr:col>10</xdr:col>
      <xdr:colOff>115241</xdr:colOff>
      <xdr:row>48</xdr:row>
      <xdr:rowOff>160222</xdr:rowOff>
    </xdr:to>
    <xdr:sp macro="" textlink="">
      <xdr:nvSpPr>
        <xdr:cNvPr id="174" name="Rectangle 280">
          <a:extLst>
            <a:ext uri="{FF2B5EF4-FFF2-40B4-BE49-F238E27FC236}">
              <a16:creationId xmlns:a16="http://schemas.microsoft.com/office/drawing/2014/main" id="{00000000-0008-0000-0B00-0000AE000000}"/>
            </a:ext>
          </a:extLst>
        </xdr:cNvPr>
        <xdr:cNvSpPr>
          <a:spLocks noChangeArrowheads="1"/>
        </xdr:cNvSpPr>
      </xdr:nvSpPr>
      <xdr:spPr bwMode="auto">
        <a:xfrm>
          <a:off x="476252" y="6203160"/>
          <a:ext cx="1341583" cy="172125"/>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Pole Vault Q A&amp;B </a:t>
          </a:r>
        </a:p>
      </xdr:txBody>
    </xdr:sp>
    <xdr:clientData/>
  </xdr:twoCellAnchor>
  <xdr:twoCellAnchor>
    <xdr:from>
      <xdr:col>3</xdr:col>
      <xdr:colOff>20108</xdr:colOff>
      <xdr:row>44</xdr:row>
      <xdr:rowOff>22489</xdr:rowOff>
    </xdr:from>
    <xdr:to>
      <xdr:col>10</xdr:col>
      <xdr:colOff>101952</xdr:colOff>
      <xdr:row>45</xdr:row>
      <xdr:rowOff>33335</xdr:rowOff>
    </xdr:to>
    <xdr:sp macro="" textlink="">
      <xdr:nvSpPr>
        <xdr:cNvPr id="175" name="Rectangle 325">
          <a:extLst>
            <a:ext uri="{FF2B5EF4-FFF2-40B4-BE49-F238E27FC236}">
              <a16:creationId xmlns:a16="http://schemas.microsoft.com/office/drawing/2014/main" id="{00000000-0008-0000-0B00-0000AF000000}"/>
            </a:ext>
          </a:extLst>
        </xdr:cNvPr>
        <xdr:cNvSpPr>
          <a:spLocks noChangeArrowheads="1"/>
        </xdr:cNvSpPr>
      </xdr:nvSpPr>
      <xdr:spPr bwMode="auto">
        <a:xfrm>
          <a:off x="463021" y="5451739"/>
          <a:ext cx="1332000" cy="169938"/>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Discus Throw Q A </a:t>
          </a:r>
        </a:p>
      </xdr:txBody>
    </xdr:sp>
    <xdr:clientData/>
  </xdr:twoCellAnchor>
  <xdr:twoCellAnchor>
    <xdr:from>
      <xdr:col>3</xdr:col>
      <xdr:colOff>8201</xdr:colOff>
      <xdr:row>49</xdr:row>
      <xdr:rowOff>74875</xdr:rowOff>
    </xdr:from>
    <xdr:to>
      <xdr:col>10</xdr:col>
      <xdr:colOff>90045</xdr:colOff>
      <xdr:row>50</xdr:row>
      <xdr:rowOff>152878</xdr:rowOff>
    </xdr:to>
    <xdr:sp macro="" textlink="">
      <xdr:nvSpPr>
        <xdr:cNvPr id="176" name="Rectangle 327">
          <a:extLst>
            <a:ext uri="{FF2B5EF4-FFF2-40B4-BE49-F238E27FC236}">
              <a16:creationId xmlns:a16="http://schemas.microsoft.com/office/drawing/2014/main" id="{00000000-0008-0000-0B00-0000B0000000}"/>
            </a:ext>
          </a:extLst>
        </xdr:cNvPr>
        <xdr:cNvSpPr>
          <a:spLocks noChangeArrowheads="1"/>
        </xdr:cNvSpPr>
      </xdr:nvSpPr>
      <xdr:spPr bwMode="auto">
        <a:xfrm>
          <a:off x="460639" y="6456625"/>
          <a:ext cx="1332000" cy="173253"/>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Discus Throw Q B </a:t>
          </a:r>
        </a:p>
      </xdr:txBody>
    </xdr:sp>
    <xdr:clientData/>
  </xdr:twoCellAnchor>
  <xdr:twoCellAnchor>
    <xdr:from>
      <xdr:col>3</xdr:col>
      <xdr:colOff>23811</xdr:colOff>
      <xdr:row>45</xdr:row>
      <xdr:rowOff>92874</xdr:rowOff>
    </xdr:from>
    <xdr:to>
      <xdr:col>10</xdr:col>
      <xdr:colOff>115238</xdr:colOff>
      <xdr:row>46</xdr:row>
      <xdr:rowOff>150024</xdr:rowOff>
    </xdr:to>
    <xdr:sp macro="" textlink="">
      <xdr:nvSpPr>
        <xdr:cNvPr id="177" name="Rectangle 283">
          <a:extLst>
            <a:ext uri="{FF2B5EF4-FFF2-40B4-BE49-F238E27FC236}">
              <a16:creationId xmlns:a16="http://schemas.microsoft.com/office/drawing/2014/main" id="{00000000-0008-0000-0B00-0000B1000000}"/>
            </a:ext>
          </a:extLst>
        </xdr:cNvPr>
        <xdr:cNvSpPr>
          <a:spLocks noChangeArrowheads="1"/>
        </xdr:cNvSpPr>
      </xdr:nvSpPr>
      <xdr:spPr bwMode="auto">
        <a:xfrm>
          <a:off x="476249" y="5950749"/>
          <a:ext cx="1341583" cy="152400"/>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Long Jump Q A&amp;B</a:t>
          </a:r>
        </a:p>
      </xdr:txBody>
    </xdr:sp>
    <xdr:clientData/>
  </xdr:twoCellAnchor>
  <xdr:twoCellAnchor>
    <xdr:from>
      <xdr:col>33</xdr:col>
      <xdr:colOff>9260</xdr:colOff>
      <xdr:row>30</xdr:row>
      <xdr:rowOff>21432</xdr:rowOff>
    </xdr:from>
    <xdr:to>
      <xdr:col>37</xdr:col>
      <xdr:colOff>26143</xdr:colOff>
      <xdr:row>31</xdr:row>
      <xdr:rowOff>22043</xdr:rowOff>
    </xdr:to>
    <xdr:sp macro="" textlink="">
      <xdr:nvSpPr>
        <xdr:cNvPr id="178" name="Rectangle 190">
          <a:extLst>
            <a:ext uri="{FF2B5EF4-FFF2-40B4-BE49-F238E27FC236}">
              <a16:creationId xmlns:a16="http://schemas.microsoft.com/office/drawing/2014/main" id="{00000000-0008-0000-0B00-0000B2000000}"/>
            </a:ext>
          </a:extLst>
        </xdr:cNvPr>
        <xdr:cNvSpPr>
          <a:spLocks noChangeArrowheads="1"/>
        </xdr:cNvSpPr>
      </xdr:nvSpPr>
      <xdr:spPr bwMode="auto">
        <a:xfrm>
          <a:off x="5569479" y="3940970"/>
          <a:ext cx="723621" cy="169863"/>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400H SF</a:t>
          </a:r>
        </a:p>
      </xdr:txBody>
    </xdr:sp>
    <xdr:clientData/>
  </xdr:twoCellAnchor>
  <xdr:twoCellAnchor>
    <xdr:from>
      <xdr:col>23</xdr:col>
      <xdr:colOff>11905</xdr:colOff>
      <xdr:row>28</xdr:row>
      <xdr:rowOff>11907</xdr:rowOff>
    </xdr:from>
    <xdr:to>
      <xdr:col>27</xdr:col>
      <xdr:colOff>26114</xdr:colOff>
      <xdr:row>29</xdr:row>
      <xdr:rowOff>15337</xdr:rowOff>
    </xdr:to>
    <xdr:sp macro="" textlink="">
      <xdr:nvSpPr>
        <xdr:cNvPr id="179" name="Rectangle 133">
          <a:extLst>
            <a:ext uri="{FF2B5EF4-FFF2-40B4-BE49-F238E27FC236}">
              <a16:creationId xmlns:a16="http://schemas.microsoft.com/office/drawing/2014/main" id="{00000000-0008-0000-0B00-0000B3000000}"/>
            </a:ext>
          </a:extLst>
        </xdr:cNvPr>
        <xdr:cNvSpPr>
          <a:spLocks noChangeArrowheads="1"/>
        </xdr:cNvSpPr>
      </xdr:nvSpPr>
      <xdr:spPr bwMode="auto">
        <a:xfrm>
          <a:off x="3869530" y="3679032"/>
          <a:ext cx="728584" cy="170118"/>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100 SF </a:t>
          </a:r>
        </a:p>
      </xdr:txBody>
    </xdr:sp>
    <xdr:clientData/>
  </xdr:twoCellAnchor>
  <xdr:twoCellAnchor>
    <xdr:from>
      <xdr:col>13</xdr:col>
      <xdr:colOff>11908</xdr:colOff>
      <xdr:row>32</xdr:row>
      <xdr:rowOff>7144</xdr:rowOff>
    </xdr:from>
    <xdr:to>
      <xdr:col>17</xdr:col>
      <xdr:colOff>15558</xdr:colOff>
      <xdr:row>32</xdr:row>
      <xdr:rowOff>164571</xdr:rowOff>
    </xdr:to>
    <xdr:sp macro="" textlink="">
      <xdr:nvSpPr>
        <xdr:cNvPr id="180" name="Rectangle 174">
          <a:extLst>
            <a:ext uri="{FF2B5EF4-FFF2-40B4-BE49-F238E27FC236}">
              <a16:creationId xmlns:a16="http://schemas.microsoft.com/office/drawing/2014/main" id="{00000000-0008-0000-0B00-0000B4000000}"/>
            </a:ext>
          </a:extLst>
        </xdr:cNvPr>
        <xdr:cNvSpPr>
          <a:spLocks noChangeArrowheads="1"/>
        </xdr:cNvSpPr>
      </xdr:nvSpPr>
      <xdr:spPr bwMode="auto">
        <a:xfrm>
          <a:off x="2166939" y="4198144"/>
          <a:ext cx="718025" cy="157427"/>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10,000 F</a:t>
          </a:r>
        </a:p>
      </xdr:txBody>
    </xdr:sp>
    <xdr:clientData/>
  </xdr:twoCellAnchor>
  <xdr:twoCellAnchor>
    <xdr:from>
      <xdr:col>43</xdr:col>
      <xdr:colOff>19050</xdr:colOff>
      <xdr:row>34</xdr:row>
      <xdr:rowOff>2387</xdr:rowOff>
    </xdr:from>
    <xdr:to>
      <xdr:col>47</xdr:col>
      <xdr:colOff>22825</xdr:colOff>
      <xdr:row>35</xdr:row>
      <xdr:rowOff>573</xdr:rowOff>
    </xdr:to>
    <xdr:sp macro="" textlink="">
      <xdr:nvSpPr>
        <xdr:cNvPr id="181" name="Rectangle 197">
          <a:extLst>
            <a:ext uri="{FF2B5EF4-FFF2-40B4-BE49-F238E27FC236}">
              <a16:creationId xmlns:a16="http://schemas.microsoft.com/office/drawing/2014/main" id="{00000000-0008-0000-0B00-0000B5000000}"/>
            </a:ext>
          </a:extLst>
        </xdr:cNvPr>
        <xdr:cNvSpPr>
          <a:spLocks noChangeArrowheads="1"/>
        </xdr:cNvSpPr>
      </xdr:nvSpPr>
      <xdr:spPr bwMode="auto">
        <a:xfrm>
          <a:off x="7272338" y="4455325"/>
          <a:ext cx="720000" cy="161925"/>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3000SC F</a:t>
          </a:r>
        </a:p>
      </xdr:txBody>
    </xdr:sp>
    <xdr:clientData/>
  </xdr:twoCellAnchor>
  <xdr:twoCellAnchor>
    <xdr:from>
      <xdr:col>23</xdr:col>
      <xdr:colOff>9525</xdr:colOff>
      <xdr:row>38</xdr:row>
      <xdr:rowOff>23812</xdr:rowOff>
    </xdr:from>
    <xdr:to>
      <xdr:col>27</xdr:col>
      <xdr:colOff>24720</xdr:colOff>
      <xdr:row>39</xdr:row>
      <xdr:rowOff>9525</xdr:rowOff>
    </xdr:to>
    <xdr:sp macro="" textlink="">
      <xdr:nvSpPr>
        <xdr:cNvPr id="182" name="Rectangle 135">
          <a:extLst>
            <a:ext uri="{FF2B5EF4-FFF2-40B4-BE49-F238E27FC236}">
              <a16:creationId xmlns:a16="http://schemas.microsoft.com/office/drawing/2014/main" id="{00000000-0008-0000-0B00-0000B6000000}"/>
            </a:ext>
          </a:extLst>
        </xdr:cNvPr>
        <xdr:cNvSpPr>
          <a:spLocks noChangeArrowheads="1"/>
        </xdr:cNvSpPr>
      </xdr:nvSpPr>
      <xdr:spPr bwMode="auto">
        <a:xfrm>
          <a:off x="3867150" y="4991100"/>
          <a:ext cx="721950" cy="161925"/>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100 F</a:t>
          </a:r>
        </a:p>
      </xdr:txBody>
    </xdr:sp>
    <xdr:clientData/>
  </xdr:twoCellAnchor>
  <xdr:twoCellAnchor>
    <xdr:from>
      <xdr:col>62</xdr:col>
      <xdr:colOff>111441</xdr:colOff>
      <xdr:row>44</xdr:row>
      <xdr:rowOff>11912</xdr:rowOff>
    </xdr:from>
    <xdr:to>
      <xdr:col>70</xdr:col>
      <xdr:colOff>81843</xdr:colOff>
      <xdr:row>45</xdr:row>
      <xdr:rowOff>15088</xdr:rowOff>
    </xdr:to>
    <xdr:sp macro="" textlink="">
      <xdr:nvSpPr>
        <xdr:cNvPr id="183" name="Rectangle 357">
          <a:extLst>
            <a:ext uri="{FF2B5EF4-FFF2-40B4-BE49-F238E27FC236}">
              <a16:creationId xmlns:a16="http://schemas.microsoft.com/office/drawing/2014/main" id="{00000000-0008-0000-0B00-0000B7000000}"/>
            </a:ext>
          </a:extLst>
        </xdr:cNvPr>
        <xdr:cNvSpPr>
          <a:spLocks noChangeArrowheads="1"/>
        </xdr:cNvSpPr>
      </xdr:nvSpPr>
      <xdr:spPr bwMode="auto">
        <a:xfrm>
          <a:off x="10660379" y="5703100"/>
          <a:ext cx="1339620" cy="169863"/>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Javelin Throw Q A </a:t>
          </a:r>
        </a:p>
      </xdr:txBody>
    </xdr:sp>
    <xdr:clientData/>
  </xdr:twoCellAnchor>
  <xdr:twoCellAnchor>
    <xdr:from>
      <xdr:col>63</xdr:col>
      <xdr:colOff>11906</xdr:colOff>
      <xdr:row>49</xdr:row>
      <xdr:rowOff>90493</xdr:rowOff>
    </xdr:from>
    <xdr:to>
      <xdr:col>70</xdr:col>
      <xdr:colOff>93750</xdr:colOff>
      <xdr:row>50</xdr:row>
      <xdr:rowOff>155501</xdr:rowOff>
    </xdr:to>
    <xdr:sp macro="" textlink="">
      <xdr:nvSpPr>
        <xdr:cNvPr id="184" name="Rectangle 359">
          <a:extLst>
            <a:ext uri="{FF2B5EF4-FFF2-40B4-BE49-F238E27FC236}">
              <a16:creationId xmlns:a16="http://schemas.microsoft.com/office/drawing/2014/main" id="{00000000-0008-0000-0B00-0000B8000000}"/>
            </a:ext>
          </a:extLst>
        </xdr:cNvPr>
        <xdr:cNvSpPr>
          <a:spLocks noChangeArrowheads="1"/>
        </xdr:cNvSpPr>
      </xdr:nvSpPr>
      <xdr:spPr bwMode="auto">
        <a:xfrm>
          <a:off x="10679906" y="6472243"/>
          <a:ext cx="1332000" cy="160258"/>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Javelin Throw Q B </a:t>
          </a:r>
        </a:p>
      </xdr:txBody>
    </xdr:sp>
    <xdr:clientData/>
  </xdr:twoCellAnchor>
  <xdr:twoCellAnchor>
    <xdr:from>
      <xdr:col>43</xdr:col>
      <xdr:colOff>9525</xdr:colOff>
      <xdr:row>46</xdr:row>
      <xdr:rowOff>1</xdr:rowOff>
    </xdr:from>
    <xdr:to>
      <xdr:col>49</xdr:col>
      <xdr:colOff>4763</xdr:colOff>
      <xdr:row>46</xdr:row>
      <xdr:rowOff>160111</xdr:rowOff>
    </xdr:to>
    <xdr:sp macro="" textlink="">
      <xdr:nvSpPr>
        <xdr:cNvPr id="185" name="Rectangle 373">
          <a:extLst>
            <a:ext uri="{FF2B5EF4-FFF2-40B4-BE49-F238E27FC236}">
              <a16:creationId xmlns:a16="http://schemas.microsoft.com/office/drawing/2014/main" id="{00000000-0008-0000-0B00-0000B9000000}"/>
            </a:ext>
          </a:extLst>
        </xdr:cNvPr>
        <xdr:cNvSpPr>
          <a:spLocks noChangeArrowheads="1"/>
        </xdr:cNvSpPr>
      </xdr:nvSpPr>
      <xdr:spPr bwMode="auto">
        <a:xfrm>
          <a:off x="7272338" y="5953126"/>
          <a:ext cx="1066800" cy="160110"/>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Pole Vault F</a:t>
          </a:r>
        </a:p>
      </xdr:txBody>
    </xdr:sp>
    <xdr:clientData/>
  </xdr:twoCellAnchor>
  <xdr:twoCellAnchor>
    <xdr:from>
      <xdr:col>33</xdr:col>
      <xdr:colOff>9525</xdr:colOff>
      <xdr:row>47</xdr:row>
      <xdr:rowOff>83344</xdr:rowOff>
    </xdr:from>
    <xdr:to>
      <xdr:col>39</xdr:col>
      <xdr:colOff>4763</xdr:colOff>
      <xdr:row>48</xdr:row>
      <xdr:rowOff>160138</xdr:rowOff>
    </xdr:to>
    <xdr:sp macro="" textlink="">
      <xdr:nvSpPr>
        <xdr:cNvPr id="186" name="Rectangle 303">
          <a:extLst>
            <a:ext uri="{FF2B5EF4-FFF2-40B4-BE49-F238E27FC236}">
              <a16:creationId xmlns:a16="http://schemas.microsoft.com/office/drawing/2014/main" id="{00000000-0008-0000-0B00-0000BA000000}"/>
            </a:ext>
          </a:extLst>
        </xdr:cNvPr>
        <xdr:cNvSpPr>
          <a:spLocks noChangeArrowheads="1"/>
        </xdr:cNvSpPr>
      </xdr:nvSpPr>
      <xdr:spPr bwMode="auto">
        <a:xfrm>
          <a:off x="5569744" y="6203157"/>
          <a:ext cx="1066800" cy="172044"/>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Triple Jump F</a:t>
          </a:r>
        </a:p>
      </xdr:txBody>
    </xdr:sp>
    <xdr:clientData/>
  </xdr:twoCellAnchor>
  <xdr:twoCellAnchor>
    <xdr:from>
      <xdr:col>43</xdr:col>
      <xdr:colOff>20109</xdr:colOff>
      <xdr:row>30</xdr:row>
      <xdr:rowOff>21432</xdr:rowOff>
    </xdr:from>
    <xdr:to>
      <xdr:col>47</xdr:col>
      <xdr:colOff>24856</xdr:colOff>
      <xdr:row>31</xdr:row>
      <xdr:rowOff>22042</xdr:rowOff>
    </xdr:to>
    <xdr:sp macro="" textlink="">
      <xdr:nvSpPr>
        <xdr:cNvPr id="187" name="Rectangle 136">
          <a:extLst>
            <a:ext uri="{FF2B5EF4-FFF2-40B4-BE49-F238E27FC236}">
              <a16:creationId xmlns:a16="http://schemas.microsoft.com/office/drawing/2014/main" id="{00000000-0008-0000-0B00-0000BB000000}"/>
            </a:ext>
          </a:extLst>
        </xdr:cNvPr>
        <xdr:cNvSpPr>
          <a:spLocks noChangeArrowheads="1"/>
        </xdr:cNvSpPr>
      </xdr:nvSpPr>
      <xdr:spPr bwMode="auto">
        <a:xfrm>
          <a:off x="7273397" y="3940970"/>
          <a:ext cx="720975" cy="169862"/>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200 R1</a:t>
          </a:r>
        </a:p>
      </xdr:txBody>
    </xdr:sp>
    <xdr:clientData/>
  </xdr:twoCellAnchor>
  <xdr:twoCellAnchor>
    <xdr:from>
      <xdr:col>33</xdr:col>
      <xdr:colOff>10584</xdr:colOff>
      <xdr:row>32</xdr:row>
      <xdr:rowOff>11907</xdr:rowOff>
    </xdr:from>
    <xdr:to>
      <xdr:col>37</xdr:col>
      <xdr:colOff>24793</xdr:colOff>
      <xdr:row>33</xdr:row>
      <xdr:rowOff>22358</xdr:rowOff>
    </xdr:to>
    <xdr:sp macro="" textlink="">
      <xdr:nvSpPr>
        <xdr:cNvPr id="188" name="Rectangle 157">
          <a:extLst>
            <a:ext uri="{FF2B5EF4-FFF2-40B4-BE49-F238E27FC236}">
              <a16:creationId xmlns:a16="http://schemas.microsoft.com/office/drawing/2014/main" id="{00000000-0008-0000-0B00-0000BC000000}"/>
            </a:ext>
          </a:extLst>
        </xdr:cNvPr>
        <xdr:cNvSpPr>
          <a:spLocks noChangeArrowheads="1"/>
        </xdr:cNvSpPr>
      </xdr:nvSpPr>
      <xdr:spPr bwMode="auto">
        <a:xfrm>
          <a:off x="5570803" y="4202907"/>
          <a:ext cx="720975" cy="169863"/>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400 SF</a:t>
          </a:r>
        </a:p>
      </xdr:txBody>
    </xdr:sp>
    <xdr:clientData/>
  </xdr:twoCellAnchor>
  <xdr:twoCellAnchor>
    <xdr:from>
      <xdr:col>23</xdr:col>
      <xdr:colOff>13608</xdr:colOff>
      <xdr:row>30</xdr:row>
      <xdr:rowOff>7619</xdr:rowOff>
    </xdr:from>
    <xdr:to>
      <xdr:col>27</xdr:col>
      <xdr:colOff>27816</xdr:colOff>
      <xdr:row>30</xdr:row>
      <xdr:rowOff>162184</xdr:rowOff>
    </xdr:to>
    <xdr:sp macro="" textlink="">
      <xdr:nvSpPr>
        <xdr:cNvPr id="189" name="Rectangle 147">
          <a:extLst>
            <a:ext uri="{FF2B5EF4-FFF2-40B4-BE49-F238E27FC236}">
              <a16:creationId xmlns:a16="http://schemas.microsoft.com/office/drawing/2014/main" id="{00000000-0008-0000-0B00-0000BD000000}"/>
            </a:ext>
          </a:extLst>
        </xdr:cNvPr>
        <xdr:cNvSpPr>
          <a:spLocks noChangeArrowheads="1"/>
        </xdr:cNvSpPr>
      </xdr:nvSpPr>
      <xdr:spPr bwMode="auto">
        <a:xfrm>
          <a:off x="3871233" y="3936682"/>
          <a:ext cx="728583" cy="154565"/>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400 SF</a:t>
          </a:r>
        </a:p>
      </xdr:txBody>
    </xdr:sp>
    <xdr:clientData/>
  </xdr:twoCellAnchor>
  <xdr:twoCellAnchor>
    <xdr:from>
      <xdr:col>33</xdr:col>
      <xdr:colOff>10583</xdr:colOff>
      <xdr:row>36</xdr:row>
      <xdr:rowOff>1323</xdr:rowOff>
    </xdr:from>
    <xdr:to>
      <xdr:col>37</xdr:col>
      <xdr:colOff>23807</xdr:colOff>
      <xdr:row>36</xdr:row>
      <xdr:rowOff>170959</xdr:rowOff>
    </xdr:to>
    <xdr:sp macro="" textlink="">
      <xdr:nvSpPr>
        <xdr:cNvPr id="190" name="Rectangle 169">
          <a:extLst>
            <a:ext uri="{FF2B5EF4-FFF2-40B4-BE49-F238E27FC236}">
              <a16:creationId xmlns:a16="http://schemas.microsoft.com/office/drawing/2014/main" id="{00000000-0008-0000-0B00-0000BE000000}"/>
            </a:ext>
          </a:extLst>
        </xdr:cNvPr>
        <xdr:cNvSpPr>
          <a:spLocks noChangeArrowheads="1"/>
        </xdr:cNvSpPr>
      </xdr:nvSpPr>
      <xdr:spPr bwMode="auto">
        <a:xfrm>
          <a:off x="5570802" y="4716198"/>
          <a:ext cx="720000" cy="161925"/>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1500 F</a:t>
          </a:r>
        </a:p>
      </xdr:txBody>
    </xdr:sp>
    <xdr:clientData/>
  </xdr:twoCellAnchor>
  <xdr:twoCellAnchor>
    <xdr:from>
      <xdr:col>63</xdr:col>
      <xdr:colOff>9261</xdr:colOff>
      <xdr:row>36</xdr:row>
      <xdr:rowOff>6301</xdr:rowOff>
    </xdr:from>
    <xdr:to>
      <xdr:col>67</xdr:col>
      <xdr:colOff>25159</xdr:colOff>
      <xdr:row>37</xdr:row>
      <xdr:rowOff>1884</xdr:rowOff>
    </xdr:to>
    <xdr:sp macro="" textlink="">
      <xdr:nvSpPr>
        <xdr:cNvPr id="191" name="Rectangle 194">
          <a:extLst>
            <a:ext uri="{FF2B5EF4-FFF2-40B4-BE49-F238E27FC236}">
              <a16:creationId xmlns:a16="http://schemas.microsoft.com/office/drawing/2014/main" id="{00000000-0008-0000-0B00-0000BF000000}"/>
            </a:ext>
          </a:extLst>
        </xdr:cNvPr>
        <xdr:cNvSpPr>
          <a:spLocks noChangeArrowheads="1"/>
        </xdr:cNvSpPr>
      </xdr:nvSpPr>
      <xdr:spPr bwMode="auto">
        <a:xfrm>
          <a:off x="10677261" y="4713556"/>
          <a:ext cx="722646" cy="169863"/>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400H F</a:t>
          </a:r>
        </a:p>
      </xdr:txBody>
    </xdr:sp>
    <xdr:clientData/>
  </xdr:twoCellAnchor>
  <xdr:twoCellAnchor>
    <xdr:from>
      <xdr:col>43</xdr:col>
      <xdr:colOff>20108</xdr:colOff>
      <xdr:row>36</xdr:row>
      <xdr:rowOff>0</xdr:rowOff>
    </xdr:from>
    <xdr:to>
      <xdr:col>47</xdr:col>
      <xdr:colOff>23883</xdr:colOff>
      <xdr:row>37</xdr:row>
      <xdr:rowOff>3175</xdr:rowOff>
    </xdr:to>
    <xdr:sp macro="" textlink="">
      <xdr:nvSpPr>
        <xdr:cNvPr id="192" name="Rectangle 160">
          <a:extLst>
            <a:ext uri="{FF2B5EF4-FFF2-40B4-BE49-F238E27FC236}">
              <a16:creationId xmlns:a16="http://schemas.microsoft.com/office/drawing/2014/main" id="{00000000-0008-0000-0B00-0000C0000000}"/>
            </a:ext>
          </a:extLst>
        </xdr:cNvPr>
        <xdr:cNvSpPr>
          <a:spLocks noChangeArrowheads="1"/>
        </xdr:cNvSpPr>
      </xdr:nvSpPr>
      <xdr:spPr bwMode="auto">
        <a:xfrm>
          <a:off x="7273396" y="4714875"/>
          <a:ext cx="720000" cy="169863"/>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800 F</a:t>
          </a:r>
        </a:p>
      </xdr:txBody>
    </xdr:sp>
    <xdr:clientData/>
  </xdr:twoCellAnchor>
  <xdr:twoCellAnchor>
    <xdr:from>
      <xdr:col>13</xdr:col>
      <xdr:colOff>10583</xdr:colOff>
      <xdr:row>45</xdr:row>
      <xdr:rowOff>80963</xdr:rowOff>
    </xdr:from>
    <xdr:to>
      <xdr:col>19</xdr:col>
      <xdr:colOff>24869</xdr:colOff>
      <xdr:row>46</xdr:row>
      <xdr:rowOff>163374</xdr:rowOff>
    </xdr:to>
    <xdr:sp macro="" textlink="">
      <xdr:nvSpPr>
        <xdr:cNvPr id="193" name="Rectangle 329">
          <a:extLst>
            <a:ext uri="{FF2B5EF4-FFF2-40B4-BE49-F238E27FC236}">
              <a16:creationId xmlns:a16="http://schemas.microsoft.com/office/drawing/2014/main" id="{00000000-0008-0000-0B00-0000C1000000}"/>
            </a:ext>
          </a:extLst>
        </xdr:cNvPr>
        <xdr:cNvSpPr>
          <a:spLocks noChangeArrowheads="1"/>
        </xdr:cNvSpPr>
      </xdr:nvSpPr>
      <xdr:spPr bwMode="auto">
        <a:xfrm>
          <a:off x="2165614" y="5938838"/>
          <a:ext cx="1085849" cy="177661"/>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Discus Throw F </a:t>
          </a:r>
        </a:p>
      </xdr:txBody>
    </xdr:sp>
    <xdr:clientData/>
  </xdr:twoCellAnchor>
  <xdr:twoCellAnchor>
    <xdr:from>
      <xdr:col>13</xdr:col>
      <xdr:colOff>11907</xdr:colOff>
      <xdr:row>48</xdr:row>
      <xdr:rowOff>9525</xdr:rowOff>
    </xdr:from>
    <xdr:to>
      <xdr:col>19</xdr:col>
      <xdr:colOff>12744</xdr:colOff>
      <xdr:row>48</xdr:row>
      <xdr:rowOff>161925</xdr:rowOff>
    </xdr:to>
    <xdr:sp macro="" textlink="">
      <xdr:nvSpPr>
        <xdr:cNvPr id="194" name="Rectangle 287">
          <a:extLst>
            <a:ext uri="{FF2B5EF4-FFF2-40B4-BE49-F238E27FC236}">
              <a16:creationId xmlns:a16="http://schemas.microsoft.com/office/drawing/2014/main" id="{00000000-0008-0000-0B00-0000C2000000}"/>
            </a:ext>
          </a:extLst>
        </xdr:cNvPr>
        <xdr:cNvSpPr>
          <a:spLocks noChangeArrowheads="1"/>
        </xdr:cNvSpPr>
      </xdr:nvSpPr>
      <xdr:spPr bwMode="auto">
        <a:xfrm>
          <a:off x="2166938" y="6224588"/>
          <a:ext cx="1072400" cy="152400"/>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Long Jump F</a:t>
          </a:r>
        </a:p>
      </xdr:txBody>
    </xdr:sp>
    <xdr:clientData/>
  </xdr:twoCellAnchor>
  <xdr:twoCellAnchor>
    <xdr:from>
      <xdr:col>53</xdr:col>
      <xdr:colOff>11907</xdr:colOff>
      <xdr:row>29</xdr:row>
      <xdr:rowOff>92868</xdr:rowOff>
    </xdr:from>
    <xdr:to>
      <xdr:col>57</xdr:col>
      <xdr:colOff>15557</xdr:colOff>
      <xdr:row>30</xdr:row>
      <xdr:rowOff>157903</xdr:rowOff>
    </xdr:to>
    <xdr:sp macro="" textlink="">
      <xdr:nvSpPr>
        <xdr:cNvPr id="195" name="Rectangle 213">
          <a:extLst>
            <a:ext uri="{FF2B5EF4-FFF2-40B4-BE49-F238E27FC236}">
              <a16:creationId xmlns:a16="http://schemas.microsoft.com/office/drawing/2014/main" id="{00000000-0008-0000-0B00-0000C3000000}"/>
            </a:ext>
          </a:extLst>
        </xdr:cNvPr>
        <xdr:cNvSpPr>
          <a:spLocks noChangeArrowheads="1"/>
        </xdr:cNvSpPr>
      </xdr:nvSpPr>
      <xdr:spPr bwMode="auto">
        <a:xfrm>
          <a:off x="8977313" y="3917156"/>
          <a:ext cx="720000" cy="162000"/>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5000 R1</a:t>
          </a:r>
        </a:p>
      </xdr:txBody>
    </xdr:sp>
    <xdr:clientData/>
  </xdr:twoCellAnchor>
  <xdr:twoCellAnchor>
    <xdr:from>
      <xdr:col>63</xdr:col>
      <xdr:colOff>11907</xdr:colOff>
      <xdr:row>30</xdr:row>
      <xdr:rowOff>11911</xdr:rowOff>
    </xdr:from>
    <xdr:to>
      <xdr:col>67</xdr:col>
      <xdr:colOff>25131</xdr:colOff>
      <xdr:row>31</xdr:row>
      <xdr:rowOff>17269</xdr:rowOff>
    </xdr:to>
    <xdr:sp macro="" textlink="">
      <xdr:nvSpPr>
        <xdr:cNvPr id="196" name="Rectangle 161">
          <a:extLst>
            <a:ext uri="{FF2B5EF4-FFF2-40B4-BE49-F238E27FC236}">
              <a16:creationId xmlns:a16="http://schemas.microsoft.com/office/drawing/2014/main" id="{00000000-0008-0000-0B00-0000C4000000}"/>
            </a:ext>
          </a:extLst>
        </xdr:cNvPr>
        <xdr:cNvSpPr>
          <a:spLocks noChangeArrowheads="1"/>
        </xdr:cNvSpPr>
      </xdr:nvSpPr>
      <xdr:spPr bwMode="auto">
        <a:xfrm>
          <a:off x="10679907" y="3940974"/>
          <a:ext cx="727599" cy="172045"/>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800 R1</a:t>
          </a:r>
        </a:p>
      </xdr:txBody>
    </xdr:sp>
    <xdr:clientData/>
  </xdr:twoCellAnchor>
  <xdr:twoCellAnchor>
    <xdr:from>
      <xdr:col>23</xdr:col>
      <xdr:colOff>4</xdr:colOff>
      <xdr:row>10</xdr:row>
      <xdr:rowOff>11899</xdr:rowOff>
    </xdr:from>
    <xdr:to>
      <xdr:col>27</xdr:col>
      <xdr:colOff>14213</xdr:colOff>
      <xdr:row>11</xdr:row>
      <xdr:rowOff>5423</xdr:rowOff>
    </xdr:to>
    <xdr:sp macro="" textlink="">
      <xdr:nvSpPr>
        <xdr:cNvPr id="197" name="Rectangle 181">
          <a:extLst>
            <a:ext uri="{FF2B5EF4-FFF2-40B4-BE49-F238E27FC236}">
              <a16:creationId xmlns:a16="http://schemas.microsoft.com/office/drawing/2014/main" id="{00000000-0008-0000-0B00-0000C5000000}"/>
            </a:ext>
          </a:extLst>
        </xdr:cNvPr>
        <xdr:cNvSpPr>
          <a:spLocks noChangeArrowheads="1"/>
        </xdr:cNvSpPr>
      </xdr:nvSpPr>
      <xdr:spPr bwMode="auto">
        <a:xfrm>
          <a:off x="3857629" y="1393024"/>
          <a:ext cx="728584" cy="160212"/>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110H R1</a:t>
          </a:r>
        </a:p>
      </xdr:txBody>
    </xdr:sp>
    <xdr:clientData/>
  </xdr:twoCellAnchor>
  <xdr:twoCellAnchor>
    <xdr:from>
      <xdr:col>13</xdr:col>
      <xdr:colOff>1</xdr:colOff>
      <xdr:row>18</xdr:row>
      <xdr:rowOff>5</xdr:rowOff>
    </xdr:from>
    <xdr:to>
      <xdr:col>20</xdr:col>
      <xdr:colOff>91428</xdr:colOff>
      <xdr:row>19</xdr:row>
      <xdr:rowOff>5363</xdr:rowOff>
    </xdr:to>
    <xdr:sp macro="" textlink="">
      <xdr:nvSpPr>
        <xdr:cNvPr id="198" name="Rectangle 351">
          <a:extLst>
            <a:ext uri="{FF2B5EF4-FFF2-40B4-BE49-F238E27FC236}">
              <a16:creationId xmlns:a16="http://schemas.microsoft.com/office/drawing/2014/main" id="{00000000-0008-0000-0B00-0000C6000000}"/>
            </a:ext>
          </a:extLst>
        </xdr:cNvPr>
        <xdr:cNvSpPr>
          <a:spLocks noChangeArrowheads="1"/>
        </xdr:cNvSpPr>
      </xdr:nvSpPr>
      <xdr:spPr bwMode="auto">
        <a:xfrm>
          <a:off x="2155032" y="2357443"/>
          <a:ext cx="1341584" cy="172045"/>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Hammer Throw Q A </a:t>
          </a:r>
        </a:p>
      </xdr:txBody>
    </xdr:sp>
    <xdr:clientData/>
  </xdr:twoCellAnchor>
  <xdr:twoCellAnchor>
    <xdr:from>
      <xdr:col>13</xdr:col>
      <xdr:colOff>11907</xdr:colOff>
      <xdr:row>24</xdr:row>
      <xdr:rowOff>4769</xdr:rowOff>
    </xdr:from>
    <xdr:to>
      <xdr:col>20</xdr:col>
      <xdr:colOff>103334</xdr:colOff>
      <xdr:row>24</xdr:row>
      <xdr:rowOff>150538</xdr:rowOff>
    </xdr:to>
    <xdr:sp macro="" textlink="">
      <xdr:nvSpPr>
        <xdr:cNvPr id="199" name="Rectangle 353">
          <a:extLst>
            <a:ext uri="{FF2B5EF4-FFF2-40B4-BE49-F238E27FC236}">
              <a16:creationId xmlns:a16="http://schemas.microsoft.com/office/drawing/2014/main" id="{00000000-0008-0000-0B00-0000C7000000}"/>
            </a:ext>
          </a:extLst>
        </xdr:cNvPr>
        <xdr:cNvSpPr>
          <a:spLocks noChangeArrowheads="1"/>
        </xdr:cNvSpPr>
      </xdr:nvSpPr>
      <xdr:spPr bwMode="auto">
        <a:xfrm>
          <a:off x="2166938" y="3148019"/>
          <a:ext cx="1332001" cy="147713"/>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Hammer Throw Q B </a:t>
          </a:r>
        </a:p>
      </xdr:txBody>
    </xdr:sp>
    <xdr:clientData/>
  </xdr:twoCellAnchor>
  <xdr:twoCellAnchor>
    <xdr:from>
      <xdr:col>33</xdr:col>
      <xdr:colOff>9525</xdr:colOff>
      <xdr:row>44</xdr:row>
      <xdr:rowOff>11905</xdr:rowOff>
    </xdr:from>
    <xdr:to>
      <xdr:col>40</xdr:col>
      <xdr:colOff>81856</xdr:colOff>
      <xdr:row>45</xdr:row>
      <xdr:rowOff>15082</xdr:rowOff>
    </xdr:to>
    <xdr:sp macro="" textlink="">
      <xdr:nvSpPr>
        <xdr:cNvPr id="200" name="Rectangle 305">
          <a:extLst>
            <a:ext uri="{FF2B5EF4-FFF2-40B4-BE49-F238E27FC236}">
              <a16:creationId xmlns:a16="http://schemas.microsoft.com/office/drawing/2014/main" id="{00000000-0008-0000-0B00-0000C8000000}"/>
            </a:ext>
          </a:extLst>
        </xdr:cNvPr>
        <xdr:cNvSpPr>
          <a:spLocks noChangeArrowheads="1"/>
        </xdr:cNvSpPr>
      </xdr:nvSpPr>
      <xdr:spPr bwMode="auto">
        <a:xfrm>
          <a:off x="5569744" y="5703093"/>
          <a:ext cx="1322487" cy="169864"/>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Triple Jump Q A&amp;B</a:t>
          </a:r>
        </a:p>
      </xdr:txBody>
    </xdr:sp>
    <xdr:clientData/>
  </xdr:twoCellAnchor>
  <xdr:twoCellAnchor>
    <xdr:from>
      <xdr:col>53</xdr:col>
      <xdr:colOff>11906</xdr:colOff>
      <xdr:row>28</xdr:row>
      <xdr:rowOff>11908</xdr:rowOff>
    </xdr:from>
    <xdr:to>
      <xdr:col>57</xdr:col>
      <xdr:colOff>16528</xdr:colOff>
      <xdr:row>29</xdr:row>
      <xdr:rowOff>17265</xdr:rowOff>
    </xdr:to>
    <xdr:sp macro="" textlink="">
      <xdr:nvSpPr>
        <xdr:cNvPr id="201" name="Rectangle 140">
          <a:extLst>
            <a:ext uri="{FF2B5EF4-FFF2-40B4-BE49-F238E27FC236}">
              <a16:creationId xmlns:a16="http://schemas.microsoft.com/office/drawing/2014/main" id="{00000000-0008-0000-0B00-0000C9000000}"/>
            </a:ext>
          </a:extLst>
        </xdr:cNvPr>
        <xdr:cNvSpPr>
          <a:spLocks noChangeArrowheads="1"/>
        </xdr:cNvSpPr>
      </xdr:nvSpPr>
      <xdr:spPr bwMode="auto">
        <a:xfrm>
          <a:off x="8977312" y="3679033"/>
          <a:ext cx="720975" cy="161925"/>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200 R1</a:t>
          </a:r>
        </a:p>
      </xdr:txBody>
    </xdr:sp>
    <xdr:clientData/>
  </xdr:twoCellAnchor>
  <xdr:twoCellAnchor>
    <xdr:from>
      <xdr:col>53</xdr:col>
      <xdr:colOff>11908</xdr:colOff>
      <xdr:row>31</xdr:row>
      <xdr:rowOff>83345</xdr:rowOff>
    </xdr:from>
    <xdr:to>
      <xdr:col>57</xdr:col>
      <xdr:colOff>16530</xdr:colOff>
      <xdr:row>32</xdr:row>
      <xdr:rowOff>148307</xdr:rowOff>
    </xdr:to>
    <xdr:sp macro="" textlink="">
      <xdr:nvSpPr>
        <xdr:cNvPr id="202" name="Rectangle 137">
          <a:extLst>
            <a:ext uri="{FF2B5EF4-FFF2-40B4-BE49-F238E27FC236}">
              <a16:creationId xmlns:a16="http://schemas.microsoft.com/office/drawing/2014/main" id="{00000000-0008-0000-0B00-0000CA000000}"/>
            </a:ext>
          </a:extLst>
        </xdr:cNvPr>
        <xdr:cNvSpPr>
          <a:spLocks noChangeArrowheads="1"/>
        </xdr:cNvSpPr>
      </xdr:nvSpPr>
      <xdr:spPr bwMode="auto">
        <a:xfrm>
          <a:off x="8977314" y="4179095"/>
          <a:ext cx="720975" cy="161925"/>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200 SF</a:t>
          </a:r>
        </a:p>
      </xdr:txBody>
    </xdr:sp>
    <xdr:clientData/>
  </xdr:twoCellAnchor>
  <xdr:twoCellAnchor>
    <xdr:from>
      <xdr:col>53</xdr:col>
      <xdr:colOff>10584</xdr:colOff>
      <xdr:row>34</xdr:row>
      <xdr:rowOff>10588</xdr:rowOff>
    </xdr:from>
    <xdr:to>
      <xdr:col>57</xdr:col>
      <xdr:colOff>14358</xdr:colOff>
      <xdr:row>35</xdr:row>
      <xdr:rowOff>23200</xdr:rowOff>
    </xdr:to>
    <xdr:sp macro="" textlink="">
      <xdr:nvSpPr>
        <xdr:cNvPr id="203" name="Rectangle 191">
          <a:extLst>
            <a:ext uri="{FF2B5EF4-FFF2-40B4-BE49-F238E27FC236}">
              <a16:creationId xmlns:a16="http://schemas.microsoft.com/office/drawing/2014/main" id="{00000000-0008-0000-0B00-0000CB000000}"/>
            </a:ext>
          </a:extLst>
        </xdr:cNvPr>
        <xdr:cNvSpPr>
          <a:spLocks noChangeArrowheads="1"/>
        </xdr:cNvSpPr>
      </xdr:nvSpPr>
      <xdr:spPr bwMode="auto">
        <a:xfrm>
          <a:off x="8975990" y="4463526"/>
          <a:ext cx="718149" cy="179299"/>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400H F</a:t>
          </a:r>
        </a:p>
      </xdr:txBody>
    </xdr:sp>
    <xdr:clientData/>
  </xdr:twoCellAnchor>
  <xdr:twoCellAnchor>
    <xdr:from>
      <xdr:col>73</xdr:col>
      <xdr:colOff>21430</xdr:colOff>
      <xdr:row>36</xdr:row>
      <xdr:rowOff>11902</xdr:rowOff>
    </xdr:from>
    <xdr:to>
      <xdr:col>77</xdr:col>
      <xdr:colOff>25080</xdr:colOff>
      <xdr:row>37</xdr:row>
      <xdr:rowOff>17259</xdr:rowOff>
    </xdr:to>
    <xdr:sp macro="" textlink="">
      <xdr:nvSpPr>
        <xdr:cNvPr id="204" name="Rectangle 199">
          <a:extLst>
            <a:ext uri="{FF2B5EF4-FFF2-40B4-BE49-F238E27FC236}">
              <a16:creationId xmlns:a16="http://schemas.microsoft.com/office/drawing/2014/main" id="{00000000-0008-0000-0B00-0000CC000000}"/>
            </a:ext>
          </a:extLst>
        </xdr:cNvPr>
        <xdr:cNvSpPr>
          <a:spLocks noChangeArrowheads="1"/>
        </xdr:cNvSpPr>
      </xdr:nvSpPr>
      <xdr:spPr bwMode="auto">
        <a:xfrm>
          <a:off x="12382499" y="4726777"/>
          <a:ext cx="720000" cy="161925"/>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3000SC F</a:t>
          </a:r>
        </a:p>
      </xdr:txBody>
    </xdr:sp>
    <xdr:clientData/>
  </xdr:twoCellAnchor>
  <xdr:twoCellAnchor>
    <xdr:from>
      <xdr:col>43</xdr:col>
      <xdr:colOff>21431</xdr:colOff>
      <xdr:row>37</xdr:row>
      <xdr:rowOff>92870</xdr:rowOff>
    </xdr:from>
    <xdr:to>
      <xdr:col>47</xdr:col>
      <xdr:colOff>27151</xdr:colOff>
      <xdr:row>38</xdr:row>
      <xdr:rowOff>150020</xdr:rowOff>
    </xdr:to>
    <xdr:sp macro="" textlink="">
      <xdr:nvSpPr>
        <xdr:cNvPr id="205" name="Rectangle 149">
          <a:extLst>
            <a:ext uri="{FF2B5EF4-FFF2-40B4-BE49-F238E27FC236}">
              <a16:creationId xmlns:a16="http://schemas.microsoft.com/office/drawing/2014/main" id="{00000000-0008-0000-0B00-0000CD000000}"/>
            </a:ext>
          </a:extLst>
        </xdr:cNvPr>
        <xdr:cNvSpPr>
          <a:spLocks noChangeArrowheads="1"/>
        </xdr:cNvSpPr>
      </xdr:nvSpPr>
      <xdr:spPr bwMode="auto">
        <a:xfrm>
          <a:off x="7284244" y="4974433"/>
          <a:ext cx="720095" cy="152400"/>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400</a:t>
          </a:r>
          <a:r>
            <a:rPr kumimoji="0" lang="en-GB" sz="1000" b="1" i="0" u="none" strike="noStrike" kern="0" cap="none" spc="0" normalizeH="0" baseline="0" noProof="0">
              <a:ln>
                <a:noFill/>
              </a:ln>
              <a:solidFill>
                <a:srgbClr val="FFFFFF"/>
              </a:solidFill>
              <a:effectLst/>
              <a:uLnTx/>
              <a:uFillTx/>
              <a:latin typeface="Arial"/>
              <a:cs typeface="Arial"/>
            </a:rPr>
            <a:t> </a:t>
          </a:r>
          <a:r>
            <a:rPr kumimoji="0" lang="en-GB" sz="1000" b="1" i="0" u="none" strike="noStrike" kern="0" cap="none" spc="0" normalizeH="0" baseline="0" noProof="0">
              <a:ln>
                <a:noFill/>
              </a:ln>
              <a:solidFill>
                <a:srgbClr val="FFFF00"/>
              </a:solidFill>
              <a:effectLst/>
              <a:uLnTx/>
              <a:uFillTx/>
              <a:latin typeface="Arial"/>
              <a:cs typeface="Arial"/>
            </a:rPr>
            <a:t>F</a:t>
          </a:r>
        </a:p>
      </xdr:txBody>
    </xdr:sp>
    <xdr:clientData/>
  </xdr:twoCellAnchor>
  <xdr:twoCellAnchor>
    <xdr:from>
      <xdr:col>22</xdr:col>
      <xdr:colOff>116681</xdr:colOff>
      <xdr:row>44</xdr:row>
      <xdr:rowOff>1</xdr:rowOff>
    </xdr:from>
    <xdr:to>
      <xdr:col>28</xdr:col>
      <xdr:colOff>165704</xdr:colOff>
      <xdr:row>45</xdr:row>
      <xdr:rowOff>5359</xdr:rowOff>
    </xdr:to>
    <xdr:sp macro="" textlink="">
      <xdr:nvSpPr>
        <xdr:cNvPr id="206" name="Rectangle 375">
          <a:extLst>
            <a:ext uri="{FF2B5EF4-FFF2-40B4-BE49-F238E27FC236}">
              <a16:creationId xmlns:a16="http://schemas.microsoft.com/office/drawing/2014/main" id="{00000000-0008-0000-0B00-0000CE000000}"/>
            </a:ext>
          </a:extLst>
        </xdr:cNvPr>
        <xdr:cNvSpPr>
          <a:spLocks noChangeArrowheads="1"/>
        </xdr:cNvSpPr>
      </xdr:nvSpPr>
      <xdr:spPr bwMode="auto">
        <a:xfrm>
          <a:off x="3855244" y="5691189"/>
          <a:ext cx="1061054" cy="172045"/>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Pole Vault F</a:t>
          </a:r>
        </a:p>
      </xdr:txBody>
    </xdr:sp>
    <xdr:clientData/>
  </xdr:twoCellAnchor>
  <xdr:twoCellAnchor>
    <xdr:from>
      <xdr:col>83</xdr:col>
      <xdr:colOff>21430</xdr:colOff>
      <xdr:row>50</xdr:row>
      <xdr:rowOff>11906</xdr:rowOff>
    </xdr:from>
    <xdr:to>
      <xdr:col>89</xdr:col>
      <xdr:colOff>20311</xdr:colOff>
      <xdr:row>51</xdr:row>
      <xdr:rowOff>17262</xdr:rowOff>
    </xdr:to>
    <xdr:sp macro="" textlink="">
      <xdr:nvSpPr>
        <xdr:cNvPr id="207" name="Rectangle 361">
          <a:extLst>
            <a:ext uri="{FF2B5EF4-FFF2-40B4-BE49-F238E27FC236}">
              <a16:creationId xmlns:a16="http://schemas.microsoft.com/office/drawing/2014/main" id="{00000000-0008-0000-0B00-0000CF000000}"/>
            </a:ext>
          </a:extLst>
        </xdr:cNvPr>
        <xdr:cNvSpPr>
          <a:spLocks noChangeArrowheads="1"/>
        </xdr:cNvSpPr>
      </xdr:nvSpPr>
      <xdr:spPr bwMode="auto">
        <a:xfrm>
          <a:off x="14085093" y="6488906"/>
          <a:ext cx="1080001" cy="161924"/>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Javelin Throw F </a:t>
          </a:r>
        </a:p>
      </xdr:txBody>
    </xdr:sp>
    <xdr:clientData/>
  </xdr:twoCellAnchor>
  <xdr:twoCellAnchor>
    <xdr:from>
      <xdr:col>93</xdr:col>
      <xdr:colOff>14547</xdr:colOff>
      <xdr:row>4</xdr:row>
      <xdr:rowOff>13228</xdr:rowOff>
    </xdr:from>
    <xdr:to>
      <xdr:col>97</xdr:col>
      <xdr:colOff>110171</xdr:colOff>
      <xdr:row>5</xdr:row>
      <xdr:rowOff>8227</xdr:rowOff>
    </xdr:to>
    <xdr:sp macro="" textlink="">
      <xdr:nvSpPr>
        <xdr:cNvPr id="208" name="Rectangle 215">
          <a:extLst>
            <a:ext uri="{FF2B5EF4-FFF2-40B4-BE49-F238E27FC236}">
              <a16:creationId xmlns:a16="http://schemas.microsoft.com/office/drawing/2014/main" id="{00000000-0008-0000-0B00-0000D0000000}"/>
            </a:ext>
          </a:extLst>
        </xdr:cNvPr>
        <xdr:cNvSpPr>
          <a:spLocks noChangeArrowheads="1"/>
        </xdr:cNvSpPr>
      </xdr:nvSpPr>
      <xdr:spPr bwMode="auto">
        <a:xfrm>
          <a:off x="15790328" y="608541"/>
          <a:ext cx="809999" cy="161686"/>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20kmRW F</a:t>
          </a:r>
        </a:p>
      </xdr:txBody>
    </xdr:sp>
    <xdr:clientData/>
  </xdr:twoCellAnchor>
  <xdr:twoCellAnchor>
    <xdr:from>
      <xdr:col>63</xdr:col>
      <xdr:colOff>11906</xdr:colOff>
      <xdr:row>28</xdr:row>
      <xdr:rowOff>11908</xdr:rowOff>
    </xdr:from>
    <xdr:to>
      <xdr:col>67</xdr:col>
      <xdr:colOff>25130</xdr:colOff>
      <xdr:row>29</xdr:row>
      <xdr:rowOff>15337</xdr:rowOff>
    </xdr:to>
    <xdr:sp macro="" textlink="">
      <xdr:nvSpPr>
        <xdr:cNvPr id="209" name="Rectangle 174">
          <a:extLst>
            <a:ext uri="{FF2B5EF4-FFF2-40B4-BE49-F238E27FC236}">
              <a16:creationId xmlns:a16="http://schemas.microsoft.com/office/drawing/2014/main" id="{00000000-0008-0000-0B00-0000D1000000}"/>
            </a:ext>
          </a:extLst>
        </xdr:cNvPr>
        <xdr:cNvSpPr>
          <a:spLocks noChangeArrowheads="1"/>
        </xdr:cNvSpPr>
      </xdr:nvSpPr>
      <xdr:spPr bwMode="auto">
        <a:xfrm>
          <a:off x="10679906" y="3679033"/>
          <a:ext cx="727599" cy="170117"/>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5000 R1</a:t>
          </a:r>
        </a:p>
      </xdr:txBody>
    </xdr:sp>
    <xdr:clientData/>
  </xdr:twoCellAnchor>
  <xdr:twoCellAnchor>
    <xdr:from>
      <xdr:col>63</xdr:col>
      <xdr:colOff>11905</xdr:colOff>
      <xdr:row>32</xdr:row>
      <xdr:rowOff>11913</xdr:rowOff>
    </xdr:from>
    <xdr:to>
      <xdr:col>67</xdr:col>
      <xdr:colOff>25129</xdr:colOff>
      <xdr:row>33</xdr:row>
      <xdr:rowOff>17269</xdr:rowOff>
    </xdr:to>
    <xdr:sp macro="" textlink="">
      <xdr:nvSpPr>
        <xdr:cNvPr id="210" name="Rectangle 165">
          <a:extLst>
            <a:ext uri="{FF2B5EF4-FFF2-40B4-BE49-F238E27FC236}">
              <a16:creationId xmlns:a16="http://schemas.microsoft.com/office/drawing/2014/main" id="{00000000-0008-0000-0B00-0000D2000000}"/>
            </a:ext>
          </a:extLst>
        </xdr:cNvPr>
        <xdr:cNvSpPr>
          <a:spLocks noChangeArrowheads="1"/>
        </xdr:cNvSpPr>
      </xdr:nvSpPr>
      <xdr:spPr bwMode="auto">
        <a:xfrm>
          <a:off x="10679905" y="4202913"/>
          <a:ext cx="720000" cy="161924"/>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1500 R1</a:t>
          </a:r>
        </a:p>
      </xdr:txBody>
    </xdr:sp>
    <xdr:clientData/>
  </xdr:twoCellAnchor>
  <xdr:twoCellAnchor>
    <xdr:from>
      <xdr:col>72</xdr:col>
      <xdr:colOff>116683</xdr:colOff>
      <xdr:row>4</xdr:row>
      <xdr:rowOff>7619</xdr:rowOff>
    </xdr:from>
    <xdr:to>
      <xdr:col>77</xdr:col>
      <xdr:colOff>2242</xdr:colOff>
      <xdr:row>4</xdr:row>
      <xdr:rowOff>160020</xdr:rowOff>
    </xdr:to>
    <xdr:sp macro="" textlink="">
      <xdr:nvSpPr>
        <xdr:cNvPr id="211" name="Rectangle 184">
          <a:extLst>
            <a:ext uri="{FF2B5EF4-FFF2-40B4-BE49-F238E27FC236}">
              <a16:creationId xmlns:a16="http://schemas.microsoft.com/office/drawing/2014/main" id="{00000000-0008-0000-0B00-0000D3000000}"/>
            </a:ext>
          </a:extLst>
        </xdr:cNvPr>
        <xdr:cNvSpPr>
          <a:spLocks noChangeArrowheads="1"/>
        </xdr:cNvSpPr>
      </xdr:nvSpPr>
      <xdr:spPr bwMode="auto">
        <a:xfrm>
          <a:off x="12368214" y="602932"/>
          <a:ext cx="718997" cy="152401"/>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100H R1</a:t>
          </a:r>
        </a:p>
      </xdr:txBody>
    </xdr:sp>
    <xdr:clientData/>
  </xdr:twoCellAnchor>
  <xdr:twoCellAnchor>
    <xdr:from>
      <xdr:col>22</xdr:col>
      <xdr:colOff>117739</xdr:colOff>
      <xdr:row>46</xdr:row>
      <xdr:rowOff>4231</xdr:rowOff>
    </xdr:from>
    <xdr:to>
      <xdr:col>30</xdr:col>
      <xdr:colOff>77875</xdr:colOff>
      <xdr:row>46</xdr:row>
      <xdr:rowOff>164657</xdr:rowOff>
    </xdr:to>
    <xdr:sp macro="" textlink="">
      <xdr:nvSpPr>
        <xdr:cNvPr id="212" name="Rectangle 365">
          <a:extLst>
            <a:ext uri="{FF2B5EF4-FFF2-40B4-BE49-F238E27FC236}">
              <a16:creationId xmlns:a16="http://schemas.microsoft.com/office/drawing/2014/main" id="{00000000-0008-0000-0B00-0000D4000000}"/>
            </a:ext>
          </a:extLst>
        </xdr:cNvPr>
        <xdr:cNvSpPr>
          <a:spLocks noChangeArrowheads="1"/>
        </xdr:cNvSpPr>
      </xdr:nvSpPr>
      <xdr:spPr bwMode="auto">
        <a:xfrm>
          <a:off x="3856302" y="5957356"/>
          <a:ext cx="1329354" cy="160426"/>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Javelin Throw Q A </a:t>
          </a:r>
        </a:p>
      </xdr:txBody>
    </xdr:sp>
    <xdr:clientData/>
  </xdr:twoCellAnchor>
  <xdr:twoCellAnchor>
    <xdr:from>
      <xdr:col>23</xdr:col>
      <xdr:colOff>3438</xdr:colOff>
      <xdr:row>48</xdr:row>
      <xdr:rowOff>7090</xdr:rowOff>
    </xdr:from>
    <xdr:to>
      <xdr:col>30</xdr:col>
      <xdr:colOff>77874</xdr:colOff>
      <xdr:row>48</xdr:row>
      <xdr:rowOff>152942</xdr:rowOff>
    </xdr:to>
    <xdr:sp macro="" textlink="">
      <xdr:nvSpPr>
        <xdr:cNvPr id="213" name="Rectangle 367">
          <a:extLst>
            <a:ext uri="{FF2B5EF4-FFF2-40B4-BE49-F238E27FC236}">
              <a16:creationId xmlns:a16="http://schemas.microsoft.com/office/drawing/2014/main" id="{00000000-0008-0000-0B00-0000D5000000}"/>
            </a:ext>
          </a:extLst>
        </xdr:cNvPr>
        <xdr:cNvSpPr>
          <a:spLocks noChangeArrowheads="1"/>
        </xdr:cNvSpPr>
      </xdr:nvSpPr>
      <xdr:spPr bwMode="auto">
        <a:xfrm>
          <a:off x="3861063" y="6222153"/>
          <a:ext cx="1324592" cy="145852"/>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Javelin Throw Q, B </a:t>
          </a:r>
        </a:p>
      </xdr:txBody>
    </xdr:sp>
    <xdr:clientData/>
  </xdr:twoCellAnchor>
  <xdr:twoCellAnchor>
    <xdr:from>
      <xdr:col>73</xdr:col>
      <xdr:colOff>22738</xdr:colOff>
      <xdr:row>20</xdr:row>
      <xdr:rowOff>8125</xdr:rowOff>
    </xdr:from>
    <xdr:to>
      <xdr:col>80</xdr:col>
      <xdr:colOff>102267</xdr:colOff>
      <xdr:row>21</xdr:row>
      <xdr:rowOff>3362</xdr:rowOff>
    </xdr:to>
    <xdr:sp macro="" textlink="">
      <xdr:nvSpPr>
        <xdr:cNvPr id="214" name="Rectangle 259">
          <a:extLst>
            <a:ext uri="{FF2B5EF4-FFF2-40B4-BE49-F238E27FC236}">
              <a16:creationId xmlns:a16="http://schemas.microsoft.com/office/drawing/2014/main" id="{00000000-0008-0000-0B00-0000D6000000}"/>
            </a:ext>
          </a:extLst>
        </xdr:cNvPr>
        <xdr:cNvSpPr>
          <a:spLocks noChangeArrowheads="1"/>
        </xdr:cNvSpPr>
      </xdr:nvSpPr>
      <xdr:spPr bwMode="auto">
        <a:xfrm>
          <a:off x="12385712" y="2627500"/>
          <a:ext cx="1337292" cy="161925"/>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High Jump Q A&amp;B</a:t>
          </a:r>
        </a:p>
      </xdr:txBody>
    </xdr:sp>
    <xdr:clientData/>
  </xdr:twoCellAnchor>
  <xdr:twoCellAnchor>
    <xdr:from>
      <xdr:col>53</xdr:col>
      <xdr:colOff>8202</xdr:colOff>
      <xdr:row>43</xdr:row>
      <xdr:rowOff>93930</xdr:rowOff>
    </xdr:from>
    <xdr:to>
      <xdr:col>60</xdr:col>
      <xdr:colOff>90045</xdr:colOff>
      <xdr:row>45</xdr:row>
      <xdr:rowOff>9448</xdr:rowOff>
    </xdr:to>
    <xdr:sp macro="" textlink="">
      <xdr:nvSpPr>
        <xdr:cNvPr id="215" name="Rectangle 291">
          <a:extLst>
            <a:ext uri="{FF2B5EF4-FFF2-40B4-BE49-F238E27FC236}">
              <a16:creationId xmlns:a16="http://schemas.microsoft.com/office/drawing/2014/main" id="{00000000-0008-0000-0B00-0000D7000000}"/>
            </a:ext>
          </a:extLst>
        </xdr:cNvPr>
        <xdr:cNvSpPr>
          <a:spLocks noChangeArrowheads="1"/>
        </xdr:cNvSpPr>
      </xdr:nvSpPr>
      <xdr:spPr bwMode="auto">
        <a:xfrm>
          <a:off x="8973608" y="5689868"/>
          <a:ext cx="1332000" cy="177455"/>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Long Jump Q A&amp;B</a:t>
          </a:r>
        </a:p>
      </xdr:txBody>
    </xdr:sp>
    <xdr:clientData/>
  </xdr:twoCellAnchor>
  <xdr:twoCellAnchor>
    <xdr:from>
      <xdr:col>23</xdr:col>
      <xdr:colOff>11909</xdr:colOff>
      <xdr:row>32</xdr:row>
      <xdr:rowOff>0</xdr:rowOff>
    </xdr:from>
    <xdr:to>
      <xdr:col>27</xdr:col>
      <xdr:colOff>26118</xdr:colOff>
      <xdr:row>32</xdr:row>
      <xdr:rowOff>160111</xdr:rowOff>
    </xdr:to>
    <xdr:sp macro="" textlink="">
      <xdr:nvSpPr>
        <xdr:cNvPr id="216" name="Rectangle 182">
          <a:extLst>
            <a:ext uri="{FF2B5EF4-FFF2-40B4-BE49-F238E27FC236}">
              <a16:creationId xmlns:a16="http://schemas.microsoft.com/office/drawing/2014/main" id="{00000000-0008-0000-0B00-0000D8000000}"/>
            </a:ext>
          </a:extLst>
        </xdr:cNvPr>
        <xdr:cNvSpPr>
          <a:spLocks noChangeArrowheads="1"/>
        </xdr:cNvSpPr>
      </xdr:nvSpPr>
      <xdr:spPr bwMode="auto">
        <a:xfrm>
          <a:off x="3869534" y="4191000"/>
          <a:ext cx="728584" cy="160111"/>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110H SF</a:t>
          </a:r>
        </a:p>
      </xdr:txBody>
    </xdr:sp>
    <xdr:clientData/>
  </xdr:twoCellAnchor>
  <xdr:twoCellAnchor>
    <xdr:from>
      <xdr:col>63</xdr:col>
      <xdr:colOff>11906</xdr:colOff>
      <xdr:row>34</xdr:row>
      <xdr:rowOff>6</xdr:rowOff>
    </xdr:from>
    <xdr:to>
      <xdr:col>67</xdr:col>
      <xdr:colOff>26115</xdr:colOff>
      <xdr:row>35</xdr:row>
      <xdr:rowOff>3437</xdr:rowOff>
    </xdr:to>
    <xdr:sp macro="" textlink="">
      <xdr:nvSpPr>
        <xdr:cNvPr id="217" name="Rectangle 141">
          <a:extLst>
            <a:ext uri="{FF2B5EF4-FFF2-40B4-BE49-F238E27FC236}">
              <a16:creationId xmlns:a16="http://schemas.microsoft.com/office/drawing/2014/main" id="{00000000-0008-0000-0B00-0000D9000000}"/>
            </a:ext>
          </a:extLst>
        </xdr:cNvPr>
        <xdr:cNvSpPr>
          <a:spLocks noChangeArrowheads="1"/>
        </xdr:cNvSpPr>
      </xdr:nvSpPr>
      <xdr:spPr bwMode="auto">
        <a:xfrm>
          <a:off x="10679906" y="4452944"/>
          <a:ext cx="720975" cy="161925"/>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200 SF </a:t>
          </a:r>
        </a:p>
      </xdr:txBody>
    </xdr:sp>
    <xdr:clientData/>
  </xdr:twoCellAnchor>
  <xdr:twoCellAnchor>
    <xdr:from>
      <xdr:col>73</xdr:col>
      <xdr:colOff>0</xdr:colOff>
      <xdr:row>30</xdr:row>
      <xdr:rowOff>9525</xdr:rowOff>
    </xdr:from>
    <xdr:to>
      <xdr:col>77</xdr:col>
      <xdr:colOff>5625</xdr:colOff>
      <xdr:row>30</xdr:row>
      <xdr:rowOff>161925</xdr:rowOff>
    </xdr:to>
    <xdr:sp macro="" textlink="">
      <xdr:nvSpPr>
        <xdr:cNvPr id="218" name="Rectangle 217">
          <a:extLst>
            <a:ext uri="{FF2B5EF4-FFF2-40B4-BE49-F238E27FC236}">
              <a16:creationId xmlns:a16="http://schemas.microsoft.com/office/drawing/2014/main" id="{00000000-0008-0000-0B00-0000DA000000}"/>
            </a:ext>
          </a:extLst>
        </xdr:cNvPr>
        <xdr:cNvSpPr>
          <a:spLocks noChangeArrowheads="1"/>
        </xdr:cNvSpPr>
      </xdr:nvSpPr>
      <xdr:spPr bwMode="auto">
        <a:xfrm>
          <a:off x="12370594" y="3938588"/>
          <a:ext cx="720000" cy="152400"/>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800 SF</a:t>
          </a:r>
        </a:p>
      </xdr:txBody>
    </xdr:sp>
    <xdr:clientData/>
  </xdr:twoCellAnchor>
  <xdr:twoCellAnchor>
    <xdr:from>
      <xdr:col>53</xdr:col>
      <xdr:colOff>11907</xdr:colOff>
      <xdr:row>35</xdr:row>
      <xdr:rowOff>92876</xdr:rowOff>
    </xdr:from>
    <xdr:to>
      <xdr:col>57</xdr:col>
      <xdr:colOff>19482</xdr:colOff>
      <xdr:row>36</xdr:row>
      <xdr:rowOff>150026</xdr:rowOff>
    </xdr:to>
    <xdr:sp macro="" textlink="">
      <xdr:nvSpPr>
        <xdr:cNvPr id="219" name="Rectangle 153">
          <a:extLst>
            <a:ext uri="{FF2B5EF4-FFF2-40B4-BE49-F238E27FC236}">
              <a16:creationId xmlns:a16="http://schemas.microsoft.com/office/drawing/2014/main" id="{00000000-0008-0000-0B00-0000DB000000}"/>
            </a:ext>
          </a:extLst>
        </xdr:cNvPr>
        <xdr:cNvSpPr>
          <a:spLocks noChangeArrowheads="1"/>
        </xdr:cNvSpPr>
      </xdr:nvSpPr>
      <xdr:spPr bwMode="auto">
        <a:xfrm>
          <a:off x="8977313" y="4712501"/>
          <a:ext cx="721950" cy="152400"/>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400 F</a:t>
          </a:r>
        </a:p>
      </xdr:txBody>
    </xdr:sp>
    <xdr:clientData/>
  </xdr:twoCellAnchor>
  <xdr:twoCellAnchor>
    <xdr:from>
      <xdr:col>63</xdr:col>
      <xdr:colOff>11907</xdr:colOff>
      <xdr:row>38</xdr:row>
      <xdr:rowOff>21437</xdr:rowOff>
    </xdr:from>
    <xdr:to>
      <xdr:col>67</xdr:col>
      <xdr:colOff>27102</xdr:colOff>
      <xdr:row>39</xdr:row>
      <xdr:rowOff>7150</xdr:rowOff>
    </xdr:to>
    <xdr:sp macro="" textlink="">
      <xdr:nvSpPr>
        <xdr:cNvPr id="220" name="Rectangle 139">
          <a:extLst>
            <a:ext uri="{FF2B5EF4-FFF2-40B4-BE49-F238E27FC236}">
              <a16:creationId xmlns:a16="http://schemas.microsoft.com/office/drawing/2014/main" id="{00000000-0008-0000-0B00-0000DC000000}"/>
            </a:ext>
          </a:extLst>
        </xdr:cNvPr>
        <xdr:cNvSpPr>
          <a:spLocks noChangeArrowheads="1"/>
        </xdr:cNvSpPr>
      </xdr:nvSpPr>
      <xdr:spPr bwMode="auto">
        <a:xfrm>
          <a:off x="10679907" y="4988725"/>
          <a:ext cx="721950" cy="161925"/>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200 F</a:t>
          </a:r>
        </a:p>
      </xdr:txBody>
    </xdr:sp>
    <xdr:clientData/>
  </xdr:twoCellAnchor>
  <xdr:twoCellAnchor>
    <xdr:from>
      <xdr:col>33</xdr:col>
      <xdr:colOff>9526</xdr:colOff>
      <xdr:row>46</xdr:row>
      <xdr:rowOff>11907</xdr:rowOff>
    </xdr:from>
    <xdr:to>
      <xdr:col>39</xdr:col>
      <xdr:colOff>4764</xdr:colOff>
      <xdr:row>47</xdr:row>
      <xdr:rowOff>14721</xdr:rowOff>
    </xdr:to>
    <xdr:sp macro="" textlink="">
      <xdr:nvSpPr>
        <xdr:cNvPr id="221" name="Rectangle 355">
          <a:extLst>
            <a:ext uri="{FF2B5EF4-FFF2-40B4-BE49-F238E27FC236}">
              <a16:creationId xmlns:a16="http://schemas.microsoft.com/office/drawing/2014/main" id="{00000000-0008-0000-0B00-0000DD000000}"/>
            </a:ext>
          </a:extLst>
        </xdr:cNvPr>
        <xdr:cNvSpPr>
          <a:spLocks noChangeArrowheads="1"/>
        </xdr:cNvSpPr>
      </xdr:nvSpPr>
      <xdr:spPr bwMode="auto">
        <a:xfrm>
          <a:off x="5569745" y="5965032"/>
          <a:ext cx="1066800" cy="169502"/>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Hammer Throw F </a:t>
          </a:r>
        </a:p>
      </xdr:txBody>
    </xdr:sp>
    <xdr:clientData/>
  </xdr:twoCellAnchor>
  <xdr:twoCellAnchor>
    <xdr:from>
      <xdr:col>63</xdr:col>
      <xdr:colOff>11906</xdr:colOff>
      <xdr:row>48</xdr:row>
      <xdr:rowOff>11906</xdr:rowOff>
    </xdr:from>
    <xdr:to>
      <xdr:col>69</xdr:col>
      <xdr:colOff>26278</xdr:colOff>
      <xdr:row>49</xdr:row>
      <xdr:rowOff>5408</xdr:rowOff>
    </xdr:to>
    <xdr:sp macro="" textlink="">
      <xdr:nvSpPr>
        <xdr:cNvPr id="222" name="Rectangle 309">
          <a:extLst>
            <a:ext uri="{FF2B5EF4-FFF2-40B4-BE49-F238E27FC236}">
              <a16:creationId xmlns:a16="http://schemas.microsoft.com/office/drawing/2014/main" id="{00000000-0008-0000-0B00-0000DE000000}"/>
            </a:ext>
          </a:extLst>
        </xdr:cNvPr>
        <xdr:cNvSpPr>
          <a:spLocks noChangeArrowheads="1"/>
        </xdr:cNvSpPr>
      </xdr:nvSpPr>
      <xdr:spPr bwMode="auto">
        <a:xfrm>
          <a:off x="10679906" y="6226969"/>
          <a:ext cx="1085935" cy="160189"/>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Triple Jump F</a:t>
          </a:r>
        </a:p>
      </xdr:txBody>
    </xdr:sp>
    <xdr:clientData/>
  </xdr:twoCellAnchor>
  <xdr:twoCellAnchor>
    <xdr:from>
      <xdr:col>23</xdr:col>
      <xdr:colOff>0</xdr:colOff>
      <xdr:row>0</xdr:row>
      <xdr:rowOff>0</xdr:rowOff>
    </xdr:from>
    <xdr:to>
      <xdr:col>30</xdr:col>
      <xdr:colOff>45844</xdr:colOff>
      <xdr:row>1</xdr:row>
      <xdr:rowOff>21718</xdr:rowOff>
    </xdr:to>
    <xdr:sp macro="" textlink="">
      <xdr:nvSpPr>
        <xdr:cNvPr id="223" name="Rectangle 144">
          <a:extLst>
            <a:ext uri="{FF2B5EF4-FFF2-40B4-BE49-F238E27FC236}">
              <a16:creationId xmlns:a16="http://schemas.microsoft.com/office/drawing/2014/main" id="{00000000-0008-0000-0B00-0000DF000000}"/>
            </a:ext>
          </a:extLst>
        </xdr:cNvPr>
        <xdr:cNvSpPr>
          <a:spLocks noChangeArrowheads="1"/>
        </xdr:cNvSpPr>
      </xdr:nvSpPr>
      <xdr:spPr bwMode="auto">
        <a:xfrm>
          <a:off x="2133600" y="0"/>
          <a:ext cx="1312669" cy="176213"/>
        </a:xfrm>
        <a:prstGeom prst="rect">
          <a:avLst/>
        </a:prstGeom>
        <a:solidFill>
          <a:sysClr val="window" lastClr="FFFFFF">
            <a:lumMod val="65000"/>
          </a:sysClr>
        </a:solidFill>
        <a:ln w="9525">
          <a:solidFill>
            <a:srgbClr val="000000"/>
          </a:solidFill>
          <a:miter lim="800000"/>
          <a:headEnd/>
          <a:tailEnd/>
        </a:ln>
      </xdr:spPr>
      <xdr:txBody>
        <a:bodyPr vertOverflow="clip" wrap="square" lIns="27432"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ysClr val="windowText" lastClr="000000"/>
              </a:solidFill>
              <a:effectLst/>
              <a:uLnTx/>
              <a:uFillTx/>
              <a:latin typeface="Arial"/>
              <a:cs typeface="Arial"/>
            </a:rPr>
            <a:t>DAY 3 SUN</a:t>
          </a:r>
        </a:p>
      </xdr:txBody>
    </xdr:sp>
    <xdr:clientData/>
  </xdr:twoCellAnchor>
  <xdr:twoCellAnchor>
    <xdr:from>
      <xdr:col>33</xdr:col>
      <xdr:colOff>0</xdr:colOff>
      <xdr:row>0</xdr:row>
      <xdr:rowOff>0</xdr:rowOff>
    </xdr:from>
    <xdr:to>
      <xdr:col>40</xdr:col>
      <xdr:colOff>45844</xdr:colOff>
      <xdr:row>1</xdr:row>
      <xdr:rowOff>21718</xdr:rowOff>
    </xdr:to>
    <xdr:sp macro="" textlink="">
      <xdr:nvSpPr>
        <xdr:cNvPr id="224" name="Rectangle 144">
          <a:extLst>
            <a:ext uri="{FF2B5EF4-FFF2-40B4-BE49-F238E27FC236}">
              <a16:creationId xmlns:a16="http://schemas.microsoft.com/office/drawing/2014/main" id="{00000000-0008-0000-0B00-0000E0000000}"/>
            </a:ext>
          </a:extLst>
        </xdr:cNvPr>
        <xdr:cNvSpPr>
          <a:spLocks noChangeArrowheads="1"/>
        </xdr:cNvSpPr>
      </xdr:nvSpPr>
      <xdr:spPr bwMode="auto">
        <a:xfrm>
          <a:off x="3848100" y="0"/>
          <a:ext cx="1312669" cy="176213"/>
        </a:xfrm>
        <a:prstGeom prst="rect">
          <a:avLst/>
        </a:prstGeom>
        <a:solidFill>
          <a:sysClr val="window" lastClr="FFFFFF">
            <a:lumMod val="65000"/>
          </a:sysClr>
        </a:solidFill>
        <a:ln w="9525">
          <a:solidFill>
            <a:srgbClr val="000000"/>
          </a:solidFill>
          <a:miter lim="800000"/>
          <a:headEnd/>
          <a:tailEnd/>
        </a:ln>
      </xdr:spPr>
      <xdr:txBody>
        <a:bodyPr vertOverflow="clip" wrap="square" lIns="27432"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ysClr val="windowText" lastClr="000000"/>
              </a:solidFill>
              <a:effectLst/>
              <a:uLnTx/>
              <a:uFillTx/>
              <a:latin typeface="Arial"/>
              <a:cs typeface="Arial"/>
            </a:rPr>
            <a:t>Day 4 MON</a:t>
          </a:r>
        </a:p>
      </xdr:txBody>
    </xdr:sp>
    <xdr:clientData/>
  </xdr:twoCellAnchor>
  <xdr:twoCellAnchor>
    <xdr:from>
      <xdr:col>43</xdr:col>
      <xdr:colOff>0</xdr:colOff>
      <xdr:row>0</xdr:row>
      <xdr:rowOff>0</xdr:rowOff>
    </xdr:from>
    <xdr:to>
      <xdr:col>50</xdr:col>
      <xdr:colOff>45843</xdr:colOff>
      <xdr:row>1</xdr:row>
      <xdr:rowOff>21718</xdr:rowOff>
    </xdr:to>
    <xdr:sp macro="" textlink="">
      <xdr:nvSpPr>
        <xdr:cNvPr id="225" name="Rectangle 144">
          <a:extLst>
            <a:ext uri="{FF2B5EF4-FFF2-40B4-BE49-F238E27FC236}">
              <a16:creationId xmlns:a16="http://schemas.microsoft.com/office/drawing/2014/main" id="{00000000-0008-0000-0B00-0000E1000000}"/>
            </a:ext>
          </a:extLst>
        </xdr:cNvPr>
        <xdr:cNvSpPr>
          <a:spLocks noChangeArrowheads="1"/>
        </xdr:cNvSpPr>
      </xdr:nvSpPr>
      <xdr:spPr bwMode="auto">
        <a:xfrm>
          <a:off x="5562600" y="0"/>
          <a:ext cx="1312668" cy="176213"/>
        </a:xfrm>
        <a:prstGeom prst="rect">
          <a:avLst/>
        </a:prstGeom>
        <a:solidFill>
          <a:sysClr val="window" lastClr="FFFFFF">
            <a:lumMod val="65000"/>
          </a:sysClr>
        </a:solidFill>
        <a:ln w="9525">
          <a:solidFill>
            <a:srgbClr val="000000"/>
          </a:solidFill>
          <a:miter lim="800000"/>
          <a:headEnd/>
          <a:tailEnd/>
        </a:ln>
      </xdr:spPr>
      <xdr:txBody>
        <a:bodyPr vertOverflow="clip" wrap="square" lIns="27432"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ysClr val="windowText" lastClr="000000"/>
              </a:solidFill>
              <a:effectLst/>
              <a:uLnTx/>
              <a:uFillTx/>
              <a:latin typeface="Arial"/>
              <a:cs typeface="Arial"/>
            </a:rPr>
            <a:t>Day 5 TUE</a:t>
          </a:r>
        </a:p>
      </xdr:txBody>
    </xdr:sp>
    <xdr:clientData/>
  </xdr:twoCellAnchor>
  <xdr:twoCellAnchor>
    <xdr:from>
      <xdr:col>53</xdr:col>
      <xdr:colOff>0</xdr:colOff>
      <xdr:row>0</xdr:row>
      <xdr:rowOff>0</xdr:rowOff>
    </xdr:from>
    <xdr:to>
      <xdr:col>60</xdr:col>
      <xdr:colOff>55373</xdr:colOff>
      <xdr:row>1</xdr:row>
      <xdr:rowOff>21718</xdr:rowOff>
    </xdr:to>
    <xdr:sp macro="" textlink="">
      <xdr:nvSpPr>
        <xdr:cNvPr id="226" name="Rectangle 144">
          <a:extLst>
            <a:ext uri="{FF2B5EF4-FFF2-40B4-BE49-F238E27FC236}">
              <a16:creationId xmlns:a16="http://schemas.microsoft.com/office/drawing/2014/main" id="{00000000-0008-0000-0B00-0000E2000000}"/>
            </a:ext>
          </a:extLst>
        </xdr:cNvPr>
        <xdr:cNvSpPr>
          <a:spLocks noChangeArrowheads="1"/>
        </xdr:cNvSpPr>
      </xdr:nvSpPr>
      <xdr:spPr bwMode="auto">
        <a:xfrm>
          <a:off x="7277100" y="0"/>
          <a:ext cx="1312669" cy="176213"/>
        </a:xfrm>
        <a:prstGeom prst="rect">
          <a:avLst/>
        </a:prstGeom>
        <a:solidFill>
          <a:sysClr val="window" lastClr="FFFFFF">
            <a:lumMod val="65000"/>
          </a:sysClr>
        </a:solidFill>
        <a:ln w="9525">
          <a:solidFill>
            <a:srgbClr val="000000"/>
          </a:solidFill>
          <a:miter lim="800000"/>
          <a:headEnd/>
          <a:tailEnd/>
        </a:ln>
      </xdr:spPr>
      <xdr:txBody>
        <a:bodyPr vertOverflow="clip" wrap="square" lIns="27432"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ysClr val="windowText" lastClr="000000"/>
              </a:solidFill>
              <a:effectLst/>
              <a:uLnTx/>
              <a:uFillTx/>
              <a:latin typeface="Arial"/>
              <a:cs typeface="Arial"/>
            </a:rPr>
            <a:t>Day 6 WED</a:t>
          </a:r>
        </a:p>
      </xdr:txBody>
    </xdr:sp>
    <xdr:clientData/>
  </xdr:twoCellAnchor>
  <xdr:twoCellAnchor>
    <xdr:from>
      <xdr:col>63</xdr:col>
      <xdr:colOff>0</xdr:colOff>
      <xdr:row>0</xdr:row>
      <xdr:rowOff>0</xdr:rowOff>
    </xdr:from>
    <xdr:to>
      <xdr:col>70</xdr:col>
      <xdr:colOff>45844</xdr:colOff>
      <xdr:row>1</xdr:row>
      <xdr:rowOff>21718</xdr:rowOff>
    </xdr:to>
    <xdr:sp macro="" textlink="">
      <xdr:nvSpPr>
        <xdr:cNvPr id="227" name="Rectangle 144">
          <a:extLst>
            <a:ext uri="{FF2B5EF4-FFF2-40B4-BE49-F238E27FC236}">
              <a16:creationId xmlns:a16="http://schemas.microsoft.com/office/drawing/2014/main" id="{00000000-0008-0000-0B00-0000E3000000}"/>
            </a:ext>
          </a:extLst>
        </xdr:cNvPr>
        <xdr:cNvSpPr>
          <a:spLocks noChangeArrowheads="1"/>
        </xdr:cNvSpPr>
      </xdr:nvSpPr>
      <xdr:spPr bwMode="auto">
        <a:xfrm>
          <a:off x="8991600" y="0"/>
          <a:ext cx="1312669" cy="176213"/>
        </a:xfrm>
        <a:prstGeom prst="rect">
          <a:avLst/>
        </a:prstGeom>
        <a:solidFill>
          <a:sysClr val="window" lastClr="FFFFFF">
            <a:lumMod val="65000"/>
          </a:sysClr>
        </a:solidFill>
        <a:ln w="9525">
          <a:solidFill>
            <a:srgbClr val="000000"/>
          </a:solidFill>
          <a:miter lim="800000"/>
          <a:headEnd/>
          <a:tailEnd/>
        </a:ln>
      </xdr:spPr>
      <xdr:txBody>
        <a:bodyPr vertOverflow="clip" wrap="square" lIns="27432"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ysClr val="windowText" lastClr="000000"/>
              </a:solidFill>
              <a:effectLst/>
              <a:uLnTx/>
              <a:uFillTx/>
              <a:latin typeface="Arial"/>
              <a:cs typeface="Arial"/>
            </a:rPr>
            <a:t>Day 7 THU</a:t>
          </a:r>
        </a:p>
      </xdr:txBody>
    </xdr:sp>
    <xdr:clientData/>
  </xdr:twoCellAnchor>
  <xdr:twoCellAnchor>
    <xdr:from>
      <xdr:col>73</xdr:col>
      <xdr:colOff>0</xdr:colOff>
      <xdr:row>0</xdr:row>
      <xdr:rowOff>0</xdr:rowOff>
    </xdr:from>
    <xdr:to>
      <xdr:col>80</xdr:col>
      <xdr:colOff>45844</xdr:colOff>
      <xdr:row>1</xdr:row>
      <xdr:rowOff>21718</xdr:rowOff>
    </xdr:to>
    <xdr:sp macro="" textlink="">
      <xdr:nvSpPr>
        <xdr:cNvPr id="228" name="Rectangle 144">
          <a:extLst>
            <a:ext uri="{FF2B5EF4-FFF2-40B4-BE49-F238E27FC236}">
              <a16:creationId xmlns:a16="http://schemas.microsoft.com/office/drawing/2014/main" id="{00000000-0008-0000-0B00-0000E4000000}"/>
            </a:ext>
          </a:extLst>
        </xdr:cNvPr>
        <xdr:cNvSpPr>
          <a:spLocks noChangeArrowheads="1"/>
        </xdr:cNvSpPr>
      </xdr:nvSpPr>
      <xdr:spPr bwMode="auto">
        <a:xfrm>
          <a:off x="10706100" y="0"/>
          <a:ext cx="1312669" cy="176213"/>
        </a:xfrm>
        <a:prstGeom prst="rect">
          <a:avLst/>
        </a:prstGeom>
        <a:solidFill>
          <a:sysClr val="window" lastClr="FFFFFF">
            <a:lumMod val="65000"/>
          </a:sysClr>
        </a:solidFill>
        <a:ln w="9525">
          <a:solidFill>
            <a:srgbClr val="000000"/>
          </a:solidFill>
          <a:miter lim="800000"/>
          <a:headEnd/>
          <a:tailEnd/>
        </a:ln>
      </xdr:spPr>
      <xdr:txBody>
        <a:bodyPr vertOverflow="clip" wrap="square" lIns="27432"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ysClr val="windowText" lastClr="000000"/>
              </a:solidFill>
              <a:effectLst/>
              <a:uLnTx/>
              <a:uFillTx/>
              <a:latin typeface="Arial"/>
              <a:cs typeface="Arial"/>
            </a:rPr>
            <a:t>Day 8 FRI</a:t>
          </a:r>
        </a:p>
      </xdr:txBody>
    </xdr:sp>
    <xdr:clientData/>
  </xdr:twoCellAnchor>
  <xdr:twoCellAnchor>
    <xdr:from>
      <xdr:col>83</xdr:col>
      <xdr:colOff>0</xdr:colOff>
      <xdr:row>0</xdr:row>
      <xdr:rowOff>0</xdr:rowOff>
    </xdr:from>
    <xdr:to>
      <xdr:col>90</xdr:col>
      <xdr:colOff>45843</xdr:colOff>
      <xdr:row>1</xdr:row>
      <xdr:rowOff>21718</xdr:rowOff>
    </xdr:to>
    <xdr:sp macro="" textlink="">
      <xdr:nvSpPr>
        <xdr:cNvPr id="229" name="Rectangle 144">
          <a:extLst>
            <a:ext uri="{FF2B5EF4-FFF2-40B4-BE49-F238E27FC236}">
              <a16:creationId xmlns:a16="http://schemas.microsoft.com/office/drawing/2014/main" id="{00000000-0008-0000-0B00-0000E5000000}"/>
            </a:ext>
          </a:extLst>
        </xdr:cNvPr>
        <xdr:cNvSpPr>
          <a:spLocks noChangeArrowheads="1"/>
        </xdr:cNvSpPr>
      </xdr:nvSpPr>
      <xdr:spPr bwMode="auto">
        <a:xfrm>
          <a:off x="12420600" y="0"/>
          <a:ext cx="1312668" cy="176213"/>
        </a:xfrm>
        <a:prstGeom prst="rect">
          <a:avLst/>
        </a:prstGeom>
        <a:solidFill>
          <a:sysClr val="window" lastClr="FFFFFF">
            <a:lumMod val="65000"/>
          </a:sysClr>
        </a:solidFill>
        <a:ln w="9525">
          <a:solidFill>
            <a:srgbClr val="000000"/>
          </a:solidFill>
          <a:miter lim="800000"/>
          <a:headEnd/>
          <a:tailEnd/>
        </a:ln>
      </xdr:spPr>
      <xdr:txBody>
        <a:bodyPr vertOverflow="clip" wrap="square" lIns="27432"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ysClr val="windowText" lastClr="000000"/>
              </a:solidFill>
              <a:effectLst/>
              <a:uLnTx/>
              <a:uFillTx/>
              <a:latin typeface="Arial"/>
              <a:cs typeface="Arial"/>
            </a:rPr>
            <a:t>Day 9 SAT</a:t>
          </a:r>
        </a:p>
      </xdr:txBody>
    </xdr:sp>
    <xdr:clientData/>
  </xdr:twoCellAnchor>
  <xdr:twoCellAnchor>
    <xdr:from>
      <xdr:col>93</xdr:col>
      <xdr:colOff>0</xdr:colOff>
      <xdr:row>0</xdr:row>
      <xdr:rowOff>0</xdr:rowOff>
    </xdr:from>
    <xdr:to>
      <xdr:col>100</xdr:col>
      <xdr:colOff>55373</xdr:colOff>
      <xdr:row>1</xdr:row>
      <xdr:rowOff>21718</xdr:rowOff>
    </xdr:to>
    <xdr:sp macro="" textlink="">
      <xdr:nvSpPr>
        <xdr:cNvPr id="230" name="Rectangle 144">
          <a:extLst>
            <a:ext uri="{FF2B5EF4-FFF2-40B4-BE49-F238E27FC236}">
              <a16:creationId xmlns:a16="http://schemas.microsoft.com/office/drawing/2014/main" id="{00000000-0008-0000-0B00-0000E6000000}"/>
            </a:ext>
          </a:extLst>
        </xdr:cNvPr>
        <xdr:cNvSpPr>
          <a:spLocks noChangeArrowheads="1"/>
        </xdr:cNvSpPr>
      </xdr:nvSpPr>
      <xdr:spPr bwMode="auto">
        <a:xfrm>
          <a:off x="14135100" y="0"/>
          <a:ext cx="1312669" cy="176213"/>
        </a:xfrm>
        <a:prstGeom prst="rect">
          <a:avLst/>
        </a:prstGeom>
        <a:solidFill>
          <a:sysClr val="window" lastClr="FFFFFF">
            <a:lumMod val="65000"/>
          </a:sysClr>
        </a:solidFill>
        <a:ln w="9525">
          <a:solidFill>
            <a:srgbClr val="000000"/>
          </a:solidFill>
          <a:miter lim="800000"/>
          <a:headEnd/>
          <a:tailEnd/>
        </a:ln>
      </xdr:spPr>
      <xdr:txBody>
        <a:bodyPr vertOverflow="clip" wrap="square" lIns="27432"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ysClr val="windowText" lastClr="000000"/>
              </a:solidFill>
              <a:effectLst/>
              <a:uLnTx/>
              <a:uFillTx/>
              <a:latin typeface="Arial"/>
              <a:cs typeface="Arial"/>
            </a:rPr>
            <a:t>Day 10 SUN</a:t>
          </a:r>
        </a:p>
      </xdr:txBody>
    </xdr:sp>
    <xdr:clientData/>
  </xdr:twoCellAnchor>
  <xdr:twoCellAnchor>
    <xdr:from>
      <xdr:col>93</xdr:col>
      <xdr:colOff>3969</xdr:colOff>
      <xdr:row>1</xdr:row>
      <xdr:rowOff>154781</xdr:rowOff>
    </xdr:from>
    <xdr:to>
      <xdr:col>97</xdr:col>
      <xdr:colOff>99594</xdr:colOff>
      <xdr:row>2</xdr:row>
      <xdr:rowOff>157957</xdr:rowOff>
    </xdr:to>
    <xdr:sp macro="" textlink="">
      <xdr:nvSpPr>
        <xdr:cNvPr id="231" name="Rectangle 214">
          <a:extLst>
            <a:ext uri="{FF2B5EF4-FFF2-40B4-BE49-F238E27FC236}">
              <a16:creationId xmlns:a16="http://schemas.microsoft.com/office/drawing/2014/main" id="{00000000-0008-0000-0B00-0000E7000000}"/>
            </a:ext>
          </a:extLst>
        </xdr:cNvPr>
        <xdr:cNvSpPr>
          <a:spLocks noChangeArrowheads="1"/>
        </xdr:cNvSpPr>
      </xdr:nvSpPr>
      <xdr:spPr bwMode="auto">
        <a:xfrm>
          <a:off x="15779750" y="321469"/>
          <a:ext cx="810000" cy="169863"/>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50kmRW F</a:t>
          </a:r>
        </a:p>
      </xdr:txBody>
    </xdr:sp>
    <xdr:clientData/>
  </xdr:twoCellAnchor>
  <xdr:twoCellAnchor>
    <xdr:from>
      <xdr:col>72</xdr:col>
      <xdr:colOff>107159</xdr:colOff>
      <xdr:row>28</xdr:row>
      <xdr:rowOff>2856</xdr:rowOff>
    </xdr:from>
    <xdr:to>
      <xdr:col>76</xdr:col>
      <xdr:colOff>173290</xdr:colOff>
      <xdr:row>28</xdr:row>
      <xdr:rowOff>169544</xdr:rowOff>
    </xdr:to>
    <xdr:sp macro="" textlink="">
      <xdr:nvSpPr>
        <xdr:cNvPr id="232" name="Rectangle 186">
          <a:extLst>
            <a:ext uri="{FF2B5EF4-FFF2-40B4-BE49-F238E27FC236}">
              <a16:creationId xmlns:a16="http://schemas.microsoft.com/office/drawing/2014/main" id="{00000000-0008-0000-0B00-0000E8000000}"/>
            </a:ext>
          </a:extLst>
        </xdr:cNvPr>
        <xdr:cNvSpPr>
          <a:spLocks noChangeArrowheads="1"/>
        </xdr:cNvSpPr>
      </xdr:nvSpPr>
      <xdr:spPr bwMode="auto">
        <a:xfrm>
          <a:off x="12358690" y="3667124"/>
          <a:ext cx="720975" cy="161925"/>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100H SF</a:t>
          </a:r>
        </a:p>
      </xdr:txBody>
    </xdr:sp>
    <xdr:clientData/>
  </xdr:twoCellAnchor>
  <xdr:twoCellAnchor>
    <xdr:from>
      <xdr:col>93</xdr:col>
      <xdr:colOff>7146</xdr:colOff>
      <xdr:row>28</xdr:row>
      <xdr:rowOff>2851</xdr:rowOff>
    </xdr:from>
    <xdr:to>
      <xdr:col>97</xdr:col>
      <xdr:colOff>12771</xdr:colOff>
      <xdr:row>28</xdr:row>
      <xdr:rowOff>164776</xdr:rowOff>
    </xdr:to>
    <xdr:sp macro="" textlink="">
      <xdr:nvSpPr>
        <xdr:cNvPr id="233" name="Rectangle 174">
          <a:extLst>
            <a:ext uri="{FF2B5EF4-FFF2-40B4-BE49-F238E27FC236}">
              <a16:creationId xmlns:a16="http://schemas.microsoft.com/office/drawing/2014/main" id="{00000000-0008-0000-0B00-0000E9000000}"/>
            </a:ext>
          </a:extLst>
        </xdr:cNvPr>
        <xdr:cNvSpPr>
          <a:spLocks noChangeArrowheads="1"/>
        </xdr:cNvSpPr>
      </xdr:nvSpPr>
      <xdr:spPr bwMode="auto">
        <a:xfrm>
          <a:off x="15782927" y="3662356"/>
          <a:ext cx="720000" cy="161925"/>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5000 F</a:t>
          </a:r>
        </a:p>
      </xdr:txBody>
    </xdr:sp>
    <xdr:clientData/>
  </xdr:twoCellAnchor>
  <xdr:twoCellAnchor>
    <xdr:from>
      <xdr:col>73</xdr:col>
      <xdr:colOff>21430</xdr:colOff>
      <xdr:row>32</xdr:row>
      <xdr:rowOff>11907</xdr:rowOff>
    </xdr:from>
    <xdr:to>
      <xdr:col>77</xdr:col>
      <xdr:colOff>25080</xdr:colOff>
      <xdr:row>33</xdr:row>
      <xdr:rowOff>17264</xdr:rowOff>
    </xdr:to>
    <xdr:sp macro="" textlink="">
      <xdr:nvSpPr>
        <xdr:cNvPr id="234" name="Rectangle 165">
          <a:extLst>
            <a:ext uri="{FF2B5EF4-FFF2-40B4-BE49-F238E27FC236}">
              <a16:creationId xmlns:a16="http://schemas.microsoft.com/office/drawing/2014/main" id="{00000000-0008-0000-0B00-0000EA000000}"/>
            </a:ext>
          </a:extLst>
        </xdr:cNvPr>
        <xdr:cNvSpPr>
          <a:spLocks noChangeArrowheads="1"/>
        </xdr:cNvSpPr>
      </xdr:nvSpPr>
      <xdr:spPr bwMode="auto">
        <a:xfrm>
          <a:off x="12382499" y="4202907"/>
          <a:ext cx="720000" cy="161925"/>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1500 SF</a:t>
          </a:r>
        </a:p>
      </xdr:txBody>
    </xdr:sp>
    <xdr:clientData/>
  </xdr:twoCellAnchor>
  <xdr:twoCellAnchor>
    <xdr:from>
      <xdr:col>73</xdr:col>
      <xdr:colOff>21430</xdr:colOff>
      <xdr:row>38</xdr:row>
      <xdr:rowOff>9525</xdr:rowOff>
    </xdr:from>
    <xdr:to>
      <xdr:col>77</xdr:col>
      <xdr:colOff>27150</xdr:colOff>
      <xdr:row>38</xdr:row>
      <xdr:rowOff>161925</xdr:rowOff>
    </xdr:to>
    <xdr:sp macro="" textlink="">
      <xdr:nvSpPr>
        <xdr:cNvPr id="235" name="Rectangle 143">
          <a:extLst>
            <a:ext uri="{FF2B5EF4-FFF2-40B4-BE49-F238E27FC236}">
              <a16:creationId xmlns:a16="http://schemas.microsoft.com/office/drawing/2014/main" id="{00000000-0008-0000-0B00-0000EB000000}"/>
            </a:ext>
          </a:extLst>
        </xdr:cNvPr>
        <xdr:cNvSpPr>
          <a:spLocks noChangeArrowheads="1"/>
        </xdr:cNvSpPr>
      </xdr:nvSpPr>
      <xdr:spPr bwMode="auto">
        <a:xfrm>
          <a:off x="12392024" y="4986338"/>
          <a:ext cx="720095" cy="152400"/>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200 F</a:t>
          </a:r>
        </a:p>
      </xdr:txBody>
    </xdr:sp>
    <xdr:clientData/>
  </xdr:twoCellAnchor>
  <xdr:twoCellAnchor>
    <xdr:from>
      <xdr:col>33</xdr:col>
      <xdr:colOff>21430</xdr:colOff>
      <xdr:row>34</xdr:row>
      <xdr:rowOff>1</xdr:rowOff>
    </xdr:from>
    <xdr:to>
      <xdr:col>37</xdr:col>
      <xdr:colOff>25080</xdr:colOff>
      <xdr:row>35</xdr:row>
      <xdr:rowOff>3432</xdr:rowOff>
    </xdr:to>
    <xdr:sp macro="" textlink="">
      <xdr:nvSpPr>
        <xdr:cNvPr id="236" name="Rectangle 183">
          <a:extLst>
            <a:ext uri="{FF2B5EF4-FFF2-40B4-BE49-F238E27FC236}">
              <a16:creationId xmlns:a16="http://schemas.microsoft.com/office/drawing/2014/main" id="{00000000-0008-0000-0B00-0000EC000000}"/>
            </a:ext>
          </a:extLst>
        </xdr:cNvPr>
        <xdr:cNvSpPr>
          <a:spLocks noChangeArrowheads="1"/>
        </xdr:cNvSpPr>
      </xdr:nvSpPr>
      <xdr:spPr bwMode="auto">
        <a:xfrm>
          <a:off x="5572124" y="4452939"/>
          <a:ext cx="720000" cy="161925"/>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110H F</a:t>
          </a:r>
        </a:p>
      </xdr:txBody>
    </xdr:sp>
    <xdr:clientData/>
  </xdr:twoCellAnchor>
  <xdr:twoCellAnchor>
    <xdr:from>
      <xdr:col>83</xdr:col>
      <xdr:colOff>11908</xdr:colOff>
      <xdr:row>28</xdr:row>
      <xdr:rowOff>2</xdr:rowOff>
    </xdr:from>
    <xdr:to>
      <xdr:col>87</xdr:col>
      <xdr:colOff>27133</xdr:colOff>
      <xdr:row>28</xdr:row>
      <xdr:rowOff>152402</xdr:rowOff>
    </xdr:to>
    <xdr:sp macro="" textlink="">
      <xdr:nvSpPr>
        <xdr:cNvPr id="237" name="Rectangle 185">
          <a:extLst>
            <a:ext uri="{FF2B5EF4-FFF2-40B4-BE49-F238E27FC236}">
              <a16:creationId xmlns:a16="http://schemas.microsoft.com/office/drawing/2014/main" id="{00000000-0008-0000-0B00-0000ED000000}"/>
            </a:ext>
          </a:extLst>
        </xdr:cNvPr>
        <xdr:cNvSpPr>
          <a:spLocks noChangeArrowheads="1"/>
        </xdr:cNvSpPr>
      </xdr:nvSpPr>
      <xdr:spPr bwMode="auto">
        <a:xfrm>
          <a:off x="14085096" y="3667127"/>
          <a:ext cx="729600" cy="152400"/>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100H F</a:t>
          </a:r>
        </a:p>
      </xdr:txBody>
    </xdr:sp>
    <xdr:clientData/>
  </xdr:twoCellAnchor>
  <xdr:twoCellAnchor>
    <xdr:from>
      <xdr:col>93</xdr:col>
      <xdr:colOff>13215</xdr:colOff>
      <xdr:row>44</xdr:row>
      <xdr:rowOff>3024</xdr:rowOff>
    </xdr:from>
    <xdr:to>
      <xdr:col>99</xdr:col>
      <xdr:colOff>24493</xdr:colOff>
      <xdr:row>45</xdr:row>
      <xdr:rowOff>6200</xdr:rowOff>
    </xdr:to>
    <xdr:sp macro="" textlink="">
      <xdr:nvSpPr>
        <xdr:cNvPr id="238" name="Rectangle 265">
          <a:extLst>
            <a:ext uri="{FF2B5EF4-FFF2-40B4-BE49-F238E27FC236}">
              <a16:creationId xmlns:a16="http://schemas.microsoft.com/office/drawing/2014/main" id="{00000000-0008-0000-0B00-0000EE000000}"/>
            </a:ext>
          </a:extLst>
        </xdr:cNvPr>
        <xdr:cNvSpPr>
          <a:spLocks noChangeArrowheads="1"/>
        </xdr:cNvSpPr>
      </xdr:nvSpPr>
      <xdr:spPr bwMode="auto">
        <a:xfrm>
          <a:off x="14150220" y="5337024"/>
          <a:ext cx="1095150" cy="165101"/>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High Jump F</a:t>
          </a:r>
        </a:p>
      </xdr:txBody>
    </xdr:sp>
    <xdr:clientData/>
  </xdr:twoCellAnchor>
  <xdr:twoCellAnchor>
    <xdr:from>
      <xdr:col>72</xdr:col>
      <xdr:colOff>117741</xdr:colOff>
      <xdr:row>45</xdr:row>
      <xdr:rowOff>82023</xdr:rowOff>
    </xdr:from>
    <xdr:to>
      <xdr:col>79</xdr:col>
      <xdr:colOff>16674</xdr:colOff>
      <xdr:row>46</xdr:row>
      <xdr:rowOff>166073</xdr:rowOff>
    </xdr:to>
    <xdr:sp macro="" textlink="">
      <xdr:nvSpPr>
        <xdr:cNvPr id="239" name="Rectangle 295">
          <a:extLst>
            <a:ext uri="{FF2B5EF4-FFF2-40B4-BE49-F238E27FC236}">
              <a16:creationId xmlns:a16="http://schemas.microsoft.com/office/drawing/2014/main" id="{00000000-0008-0000-0B00-0000EF000000}"/>
            </a:ext>
          </a:extLst>
        </xdr:cNvPr>
        <xdr:cNvSpPr>
          <a:spLocks noChangeArrowheads="1"/>
        </xdr:cNvSpPr>
      </xdr:nvSpPr>
      <xdr:spPr bwMode="auto">
        <a:xfrm>
          <a:off x="12369272" y="5939898"/>
          <a:ext cx="1089558" cy="179300"/>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Long Jump F</a:t>
          </a:r>
        </a:p>
      </xdr:txBody>
    </xdr:sp>
    <xdr:clientData/>
  </xdr:twoCellAnchor>
  <xdr:twoCellAnchor>
    <xdr:from>
      <xdr:col>72</xdr:col>
      <xdr:colOff>101865</xdr:colOff>
      <xdr:row>2</xdr:row>
      <xdr:rowOff>6879</xdr:rowOff>
    </xdr:from>
    <xdr:to>
      <xdr:col>76</xdr:col>
      <xdr:colOff>161395</xdr:colOff>
      <xdr:row>2</xdr:row>
      <xdr:rowOff>159808</xdr:rowOff>
    </xdr:to>
    <xdr:sp macro="" textlink="">
      <xdr:nvSpPr>
        <xdr:cNvPr id="240" name="Rectangle 144">
          <a:extLst>
            <a:ext uri="{FF2B5EF4-FFF2-40B4-BE49-F238E27FC236}">
              <a16:creationId xmlns:a16="http://schemas.microsoft.com/office/drawing/2014/main" id="{00000000-0008-0000-0B00-0000F0000000}"/>
            </a:ext>
          </a:extLst>
        </xdr:cNvPr>
        <xdr:cNvSpPr>
          <a:spLocks noChangeArrowheads="1"/>
        </xdr:cNvSpPr>
      </xdr:nvSpPr>
      <xdr:spPr bwMode="auto">
        <a:xfrm>
          <a:off x="12353396" y="340254"/>
          <a:ext cx="714374" cy="152929"/>
        </a:xfrm>
        <a:prstGeom prst="rect">
          <a:avLst/>
        </a:prstGeom>
        <a:solidFill>
          <a:srgbClr val="00CC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100 De </a:t>
          </a:r>
        </a:p>
      </xdr:txBody>
    </xdr:sp>
    <xdr:clientData/>
  </xdr:twoCellAnchor>
  <xdr:twoCellAnchor>
    <xdr:from>
      <xdr:col>83</xdr:col>
      <xdr:colOff>21431</xdr:colOff>
      <xdr:row>9</xdr:row>
      <xdr:rowOff>83352</xdr:rowOff>
    </xdr:from>
    <xdr:to>
      <xdr:col>87</xdr:col>
      <xdr:colOff>25081</xdr:colOff>
      <xdr:row>10</xdr:row>
      <xdr:rowOff>158220</xdr:rowOff>
    </xdr:to>
    <xdr:sp macro="" textlink="">
      <xdr:nvSpPr>
        <xdr:cNvPr id="241" name="Rectangle 201">
          <a:extLst>
            <a:ext uri="{FF2B5EF4-FFF2-40B4-BE49-F238E27FC236}">
              <a16:creationId xmlns:a16="http://schemas.microsoft.com/office/drawing/2014/main" id="{00000000-0008-0000-0B00-0000F1000000}"/>
            </a:ext>
          </a:extLst>
        </xdr:cNvPr>
        <xdr:cNvSpPr>
          <a:spLocks noChangeArrowheads="1"/>
        </xdr:cNvSpPr>
      </xdr:nvSpPr>
      <xdr:spPr bwMode="auto">
        <a:xfrm>
          <a:off x="14094619" y="1369227"/>
          <a:ext cx="718025" cy="170118"/>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4 x 400 R1</a:t>
          </a:r>
        </a:p>
      </xdr:txBody>
    </xdr:sp>
    <xdr:clientData/>
  </xdr:twoCellAnchor>
  <xdr:twoCellAnchor>
    <xdr:from>
      <xdr:col>83</xdr:col>
      <xdr:colOff>21431</xdr:colOff>
      <xdr:row>7</xdr:row>
      <xdr:rowOff>83351</xdr:rowOff>
    </xdr:from>
    <xdr:to>
      <xdr:col>87</xdr:col>
      <xdr:colOff>25081</xdr:colOff>
      <xdr:row>8</xdr:row>
      <xdr:rowOff>148212</xdr:rowOff>
    </xdr:to>
    <xdr:sp macro="" textlink="">
      <xdr:nvSpPr>
        <xdr:cNvPr id="242" name="Rectangle 206">
          <a:extLst>
            <a:ext uri="{FF2B5EF4-FFF2-40B4-BE49-F238E27FC236}">
              <a16:creationId xmlns:a16="http://schemas.microsoft.com/office/drawing/2014/main" id="{00000000-0008-0000-0B00-0000F2000000}"/>
            </a:ext>
          </a:extLst>
        </xdr:cNvPr>
        <xdr:cNvSpPr>
          <a:spLocks noChangeArrowheads="1"/>
        </xdr:cNvSpPr>
      </xdr:nvSpPr>
      <xdr:spPr bwMode="auto">
        <a:xfrm>
          <a:off x="14094619" y="1107289"/>
          <a:ext cx="718025" cy="160111"/>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4 x 400 R1</a:t>
          </a:r>
        </a:p>
      </xdr:txBody>
    </xdr:sp>
    <xdr:clientData/>
  </xdr:twoCellAnchor>
  <xdr:twoCellAnchor>
    <xdr:from>
      <xdr:col>83</xdr:col>
      <xdr:colOff>21431</xdr:colOff>
      <xdr:row>3</xdr:row>
      <xdr:rowOff>92874</xdr:rowOff>
    </xdr:from>
    <xdr:to>
      <xdr:col>87</xdr:col>
      <xdr:colOff>25081</xdr:colOff>
      <xdr:row>4</xdr:row>
      <xdr:rowOff>157836</xdr:rowOff>
    </xdr:to>
    <xdr:sp macro="" textlink="">
      <xdr:nvSpPr>
        <xdr:cNvPr id="243" name="Rectangle 202">
          <a:extLst>
            <a:ext uri="{FF2B5EF4-FFF2-40B4-BE49-F238E27FC236}">
              <a16:creationId xmlns:a16="http://schemas.microsoft.com/office/drawing/2014/main" id="{00000000-0008-0000-0B00-0000F3000000}"/>
            </a:ext>
          </a:extLst>
        </xdr:cNvPr>
        <xdr:cNvSpPr>
          <a:spLocks noChangeArrowheads="1"/>
        </xdr:cNvSpPr>
      </xdr:nvSpPr>
      <xdr:spPr bwMode="auto">
        <a:xfrm>
          <a:off x="14094619" y="592937"/>
          <a:ext cx="718025" cy="160212"/>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4 x 100 R1</a:t>
          </a:r>
        </a:p>
      </xdr:txBody>
    </xdr:sp>
    <xdr:clientData/>
  </xdr:twoCellAnchor>
  <xdr:twoCellAnchor>
    <xdr:from>
      <xdr:col>83</xdr:col>
      <xdr:colOff>21431</xdr:colOff>
      <xdr:row>5</xdr:row>
      <xdr:rowOff>83350</xdr:rowOff>
    </xdr:from>
    <xdr:to>
      <xdr:col>87</xdr:col>
      <xdr:colOff>25081</xdr:colOff>
      <xdr:row>6</xdr:row>
      <xdr:rowOff>148312</xdr:rowOff>
    </xdr:to>
    <xdr:sp macro="" textlink="">
      <xdr:nvSpPr>
        <xdr:cNvPr id="244" name="Rectangle 200">
          <a:extLst>
            <a:ext uri="{FF2B5EF4-FFF2-40B4-BE49-F238E27FC236}">
              <a16:creationId xmlns:a16="http://schemas.microsoft.com/office/drawing/2014/main" id="{00000000-0008-0000-0B00-0000F4000000}"/>
            </a:ext>
          </a:extLst>
        </xdr:cNvPr>
        <xdr:cNvSpPr>
          <a:spLocks noChangeArrowheads="1"/>
        </xdr:cNvSpPr>
      </xdr:nvSpPr>
      <xdr:spPr bwMode="auto">
        <a:xfrm>
          <a:off x="14094619" y="845350"/>
          <a:ext cx="718025" cy="160212"/>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4 x 100 R1</a:t>
          </a:r>
        </a:p>
      </xdr:txBody>
    </xdr:sp>
    <xdr:clientData/>
  </xdr:twoCellAnchor>
  <xdr:twoCellAnchor>
    <xdr:from>
      <xdr:col>63</xdr:col>
      <xdr:colOff>14024</xdr:colOff>
      <xdr:row>46</xdr:row>
      <xdr:rowOff>2404</xdr:rowOff>
    </xdr:from>
    <xdr:to>
      <xdr:col>70</xdr:col>
      <xdr:colOff>84870</xdr:colOff>
      <xdr:row>46</xdr:row>
      <xdr:rowOff>149956</xdr:rowOff>
    </xdr:to>
    <xdr:sp macro="" textlink="">
      <xdr:nvSpPr>
        <xdr:cNvPr id="245" name="Rectangle 267">
          <a:extLst>
            <a:ext uri="{FF2B5EF4-FFF2-40B4-BE49-F238E27FC236}">
              <a16:creationId xmlns:a16="http://schemas.microsoft.com/office/drawing/2014/main" id="{00000000-0008-0000-0B00-0000F5000000}"/>
            </a:ext>
          </a:extLst>
        </xdr:cNvPr>
        <xdr:cNvSpPr>
          <a:spLocks noChangeArrowheads="1"/>
        </xdr:cNvSpPr>
      </xdr:nvSpPr>
      <xdr:spPr bwMode="auto">
        <a:xfrm>
          <a:off x="10682024" y="5955529"/>
          <a:ext cx="1321002" cy="147552"/>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High Jump Q A&amp;B</a:t>
          </a:r>
        </a:p>
      </xdr:txBody>
    </xdr:sp>
    <xdr:clientData/>
  </xdr:twoCellAnchor>
  <xdr:twoCellAnchor>
    <xdr:from>
      <xdr:col>73</xdr:col>
      <xdr:colOff>10582</xdr:colOff>
      <xdr:row>18</xdr:row>
      <xdr:rowOff>17462</xdr:rowOff>
    </xdr:from>
    <xdr:to>
      <xdr:col>80</xdr:col>
      <xdr:colOff>92426</xdr:colOff>
      <xdr:row>19</xdr:row>
      <xdr:rowOff>3175</xdr:rowOff>
    </xdr:to>
    <xdr:sp macro="" textlink="">
      <xdr:nvSpPr>
        <xdr:cNvPr id="246" name="Rectangle 289">
          <a:extLst>
            <a:ext uri="{FF2B5EF4-FFF2-40B4-BE49-F238E27FC236}">
              <a16:creationId xmlns:a16="http://schemas.microsoft.com/office/drawing/2014/main" id="{00000000-0008-0000-0B00-0000F6000000}"/>
            </a:ext>
          </a:extLst>
        </xdr:cNvPr>
        <xdr:cNvSpPr>
          <a:spLocks noChangeArrowheads="1"/>
        </xdr:cNvSpPr>
      </xdr:nvSpPr>
      <xdr:spPr bwMode="auto">
        <a:xfrm>
          <a:off x="12381176" y="2365375"/>
          <a:ext cx="1332000" cy="161925"/>
        </a:xfrm>
        <a:prstGeom prst="rect">
          <a:avLst/>
        </a:prstGeom>
        <a:solidFill>
          <a:srgbClr val="00CC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Long Jump De A&amp;B</a:t>
          </a:r>
        </a:p>
      </xdr:txBody>
    </xdr:sp>
    <xdr:clientData/>
  </xdr:twoCellAnchor>
  <xdr:twoCellAnchor>
    <xdr:from>
      <xdr:col>73</xdr:col>
      <xdr:colOff>7937</xdr:colOff>
      <xdr:row>24</xdr:row>
      <xdr:rowOff>4972</xdr:rowOff>
    </xdr:from>
    <xdr:to>
      <xdr:col>80</xdr:col>
      <xdr:colOff>87135</xdr:colOff>
      <xdr:row>25</xdr:row>
      <xdr:rowOff>555</xdr:rowOff>
    </xdr:to>
    <xdr:sp macro="" textlink="">
      <xdr:nvSpPr>
        <xdr:cNvPr id="247" name="Rectangle 323">
          <a:extLst>
            <a:ext uri="{FF2B5EF4-FFF2-40B4-BE49-F238E27FC236}">
              <a16:creationId xmlns:a16="http://schemas.microsoft.com/office/drawing/2014/main" id="{00000000-0008-0000-0B00-0000F7000000}"/>
            </a:ext>
          </a:extLst>
        </xdr:cNvPr>
        <xdr:cNvSpPr>
          <a:spLocks noChangeArrowheads="1"/>
        </xdr:cNvSpPr>
      </xdr:nvSpPr>
      <xdr:spPr bwMode="auto">
        <a:xfrm>
          <a:off x="12378531" y="3140602"/>
          <a:ext cx="1329354" cy="169863"/>
        </a:xfrm>
        <a:prstGeom prst="rect">
          <a:avLst/>
        </a:prstGeom>
        <a:solidFill>
          <a:srgbClr val="00CC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Shot Put De A&amp;B </a:t>
          </a:r>
        </a:p>
      </xdr:txBody>
    </xdr:sp>
    <xdr:clientData/>
  </xdr:twoCellAnchor>
  <xdr:twoCellAnchor>
    <xdr:from>
      <xdr:col>93</xdr:col>
      <xdr:colOff>11907</xdr:colOff>
      <xdr:row>30</xdr:row>
      <xdr:rowOff>0</xdr:rowOff>
    </xdr:from>
    <xdr:to>
      <xdr:col>97</xdr:col>
      <xdr:colOff>15557</xdr:colOff>
      <xdr:row>31</xdr:row>
      <xdr:rowOff>3431</xdr:rowOff>
    </xdr:to>
    <xdr:sp macro="" textlink="">
      <xdr:nvSpPr>
        <xdr:cNvPr id="248" name="Rectangle 162">
          <a:extLst>
            <a:ext uri="{FF2B5EF4-FFF2-40B4-BE49-F238E27FC236}">
              <a16:creationId xmlns:a16="http://schemas.microsoft.com/office/drawing/2014/main" id="{00000000-0008-0000-0B00-0000F8000000}"/>
            </a:ext>
          </a:extLst>
        </xdr:cNvPr>
        <xdr:cNvSpPr>
          <a:spLocks noChangeArrowheads="1"/>
        </xdr:cNvSpPr>
      </xdr:nvSpPr>
      <xdr:spPr bwMode="auto">
        <a:xfrm>
          <a:off x="15787688" y="3929063"/>
          <a:ext cx="720000" cy="161925"/>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800 F</a:t>
          </a:r>
        </a:p>
      </xdr:txBody>
    </xdr:sp>
    <xdr:clientData/>
  </xdr:twoCellAnchor>
  <xdr:twoCellAnchor>
    <xdr:from>
      <xdr:col>83</xdr:col>
      <xdr:colOff>9525</xdr:colOff>
      <xdr:row>30</xdr:row>
      <xdr:rowOff>0</xdr:rowOff>
    </xdr:from>
    <xdr:to>
      <xdr:col>87</xdr:col>
      <xdr:colOff>13175</xdr:colOff>
      <xdr:row>30</xdr:row>
      <xdr:rowOff>160189</xdr:rowOff>
    </xdr:to>
    <xdr:sp macro="" textlink="">
      <xdr:nvSpPr>
        <xdr:cNvPr id="249" name="Rectangle 213">
          <a:extLst>
            <a:ext uri="{FF2B5EF4-FFF2-40B4-BE49-F238E27FC236}">
              <a16:creationId xmlns:a16="http://schemas.microsoft.com/office/drawing/2014/main" id="{00000000-0008-0000-0B00-0000F9000000}"/>
            </a:ext>
          </a:extLst>
        </xdr:cNvPr>
        <xdr:cNvSpPr>
          <a:spLocks noChangeArrowheads="1"/>
        </xdr:cNvSpPr>
      </xdr:nvSpPr>
      <xdr:spPr bwMode="auto">
        <a:xfrm>
          <a:off x="14082713" y="3929063"/>
          <a:ext cx="718025" cy="160189"/>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5000 F</a:t>
          </a:r>
        </a:p>
      </xdr:txBody>
    </xdr:sp>
    <xdr:clientData/>
  </xdr:twoCellAnchor>
  <xdr:twoCellAnchor>
    <xdr:from>
      <xdr:col>73</xdr:col>
      <xdr:colOff>9525</xdr:colOff>
      <xdr:row>34</xdr:row>
      <xdr:rowOff>9525</xdr:rowOff>
    </xdr:from>
    <xdr:to>
      <xdr:col>77</xdr:col>
      <xdr:colOff>9525</xdr:colOff>
      <xdr:row>34</xdr:row>
      <xdr:rowOff>161925</xdr:rowOff>
    </xdr:to>
    <xdr:sp macro="" textlink="">
      <xdr:nvSpPr>
        <xdr:cNvPr id="250" name="Rectangle 155">
          <a:extLst>
            <a:ext uri="{FF2B5EF4-FFF2-40B4-BE49-F238E27FC236}">
              <a16:creationId xmlns:a16="http://schemas.microsoft.com/office/drawing/2014/main" id="{00000000-0008-0000-0B00-0000FA000000}"/>
            </a:ext>
          </a:extLst>
        </xdr:cNvPr>
        <xdr:cNvSpPr>
          <a:spLocks noChangeArrowheads="1"/>
        </xdr:cNvSpPr>
      </xdr:nvSpPr>
      <xdr:spPr bwMode="auto">
        <a:xfrm>
          <a:off x="12380119" y="4462463"/>
          <a:ext cx="714375" cy="152400"/>
        </a:xfrm>
        <a:prstGeom prst="rect">
          <a:avLst/>
        </a:prstGeom>
        <a:solidFill>
          <a:srgbClr val="00CC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400 De</a:t>
          </a:r>
        </a:p>
      </xdr:txBody>
    </xdr:sp>
    <xdr:clientData/>
  </xdr:twoCellAnchor>
  <xdr:twoCellAnchor>
    <xdr:from>
      <xdr:col>83</xdr:col>
      <xdr:colOff>0</xdr:colOff>
      <xdr:row>34</xdr:row>
      <xdr:rowOff>0</xdr:rowOff>
    </xdr:from>
    <xdr:to>
      <xdr:col>87</xdr:col>
      <xdr:colOff>15225</xdr:colOff>
      <xdr:row>35</xdr:row>
      <xdr:rowOff>3431</xdr:rowOff>
    </xdr:to>
    <xdr:sp macro="" textlink="">
      <xdr:nvSpPr>
        <xdr:cNvPr id="251" name="Rectangle 202">
          <a:extLst>
            <a:ext uri="{FF2B5EF4-FFF2-40B4-BE49-F238E27FC236}">
              <a16:creationId xmlns:a16="http://schemas.microsoft.com/office/drawing/2014/main" id="{00000000-0008-0000-0B00-0000FB000000}"/>
            </a:ext>
          </a:extLst>
        </xdr:cNvPr>
        <xdr:cNvSpPr>
          <a:spLocks noChangeArrowheads="1"/>
        </xdr:cNvSpPr>
      </xdr:nvSpPr>
      <xdr:spPr bwMode="auto">
        <a:xfrm>
          <a:off x="12420600" y="4371975"/>
          <a:ext cx="729525" cy="161925"/>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4 x 100 F</a:t>
          </a:r>
        </a:p>
      </xdr:txBody>
    </xdr:sp>
    <xdr:clientData/>
  </xdr:twoCellAnchor>
  <xdr:twoCellAnchor>
    <xdr:from>
      <xdr:col>83</xdr:col>
      <xdr:colOff>0</xdr:colOff>
      <xdr:row>36</xdr:row>
      <xdr:rowOff>0</xdr:rowOff>
    </xdr:from>
    <xdr:to>
      <xdr:col>87</xdr:col>
      <xdr:colOff>15225</xdr:colOff>
      <xdr:row>36</xdr:row>
      <xdr:rowOff>160111</xdr:rowOff>
    </xdr:to>
    <xdr:sp macro="" textlink="">
      <xdr:nvSpPr>
        <xdr:cNvPr id="252" name="Rectangle 200">
          <a:extLst>
            <a:ext uri="{FF2B5EF4-FFF2-40B4-BE49-F238E27FC236}">
              <a16:creationId xmlns:a16="http://schemas.microsoft.com/office/drawing/2014/main" id="{00000000-0008-0000-0B00-0000FC000000}"/>
            </a:ext>
          </a:extLst>
        </xdr:cNvPr>
        <xdr:cNvSpPr>
          <a:spLocks noChangeArrowheads="1"/>
        </xdr:cNvSpPr>
      </xdr:nvSpPr>
      <xdr:spPr bwMode="auto">
        <a:xfrm>
          <a:off x="12420600" y="4629150"/>
          <a:ext cx="729525" cy="161925"/>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4 x 100 F</a:t>
          </a:r>
        </a:p>
      </xdr:txBody>
    </xdr:sp>
    <xdr:clientData/>
  </xdr:twoCellAnchor>
  <xdr:twoCellAnchor>
    <xdr:from>
      <xdr:col>73</xdr:col>
      <xdr:colOff>1323</xdr:colOff>
      <xdr:row>44</xdr:row>
      <xdr:rowOff>14498</xdr:rowOff>
    </xdr:from>
    <xdr:to>
      <xdr:col>80</xdr:col>
      <xdr:colOff>80521</xdr:colOff>
      <xdr:row>45</xdr:row>
      <xdr:rowOff>536</xdr:rowOff>
    </xdr:to>
    <xdr:sp macro="" textlink="">
      <xdr:nvSpPr>
        <xdr:cNvPr id="253" name="Rectangle 263">
          <a:extLst>
            <a:ext uri="{FF2B5EF4-FFF2-40B4-BE49-F238E27FC236}">
              <a16:creationId xmlns:a16="http://schemas.microsoft.com/office/drawing/2014/main" id="{00000000-0008-0000-0B00-0000FD000000}"/>
            </a:ext>
          </a:extLst>
        </xdr:cNvPr>
        <xdr:cNvSpPr>
          <a:spLocks noChangeArrowheads="1"/>
        </xdr:cNvSpPr>
      </xdr:nvSpPr>
      <xdr:spPr bwMode="auto">
        <a:xfrm>
          <a:off x="10707423" y="5331353"/>
          <a:ext cx="1346023" cy="165100"/>
        </a:xfrm>
        <a:prstGeom prst="rect">
          <a:avLst/>
        </a:prstGeom>
        <a:solidFill>
          <a:srgbClr val="00CC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High Jump De A&amp;B</a:t>
          </a:r>
        </a:p>
      </xdr:txBody>
    </xdr:sp>
    <xdr:clientData/>
  </xdr:twoCellAnchor>
  <xdr:twoCellAnchor>
    <xdr:from>
      <xdr:col>43</xdr:col>
      <xdr:colOff>9524</xdr:colOff>
      <xdr:row>44</xdr:row>
      <xdr:rowOff>0</xdr:rowOff>
    </xdr:from>
    <xdr:to>
      <xdr:col>49</xdr:col>
      <xdr:colOff>4762</xdr:colOff>
      <xdr:row>45</xdr:row>
      <xdr:rowOff>2894</xdr:rowOff>
    </xdr:to>
    <xdr:sp macro="" textlink="">
      <xdr:nvSpPr>
        <xdr:cNvPr id="254" name="Rectangle 369">
          <a:extLst>
            <a:ext uri="{FF2B5EF4-FFF2-40B4-BE49-F238E27FC236}">
              <a16:creationId xmlns:a16="http://schemas.microsoft.com/office/drawing/2014/main" id="{00000000-0008-0000-0B00-0000FE000000}"/>
            </a:ext>
          </a:extLst>
        </xdr:cNvPr>
        <xdr:cNvSpPr>
          <a:spLocks noChangeArrowheads="1"/>
        </xdr:cNvSpPr>
      </xdr:nvSpPr>
      <xdr:spPr bwMode="auto">
        <a:xfrm>
          <a:off x="7272337" y="5691188"/>
          <a:ext cx="1066800" cy="169581"/>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Javelin Throw F </a:t>
          </a:r>
        </a:p>
      </xdr:txBody>
    </xdr:sp>
    <xdr:clientData/>
  </xdr:twoCellAnchor>
  <xdr:twoCellAnchor>
    <xdr:from>
      <xdr:col>83</xdr:col>
      <xdr:colOff>21432</xdr:colOff>
      <xdr:row>2</xdr:row>
      <xdr:rowOff>0</xdr:rowOff>
    </xdr:from>
    <xdr:to>
      <xdr:col>87</xdr:col>
      <xdr:colOff>21432</xdr:colOff>
      <xdr:row>3</xdr:row>
      <xdr:rowOff>5357</xdr:rowOff>
    </xdr:to>
    <xdr:sp macro="" textlink="">
      <xdr:nvSpPr>
        <xdr:cNvPr id="255" name="Rectangle 187">
          <a:extLst>
            <a:ext uri="{FF2B5EF4-FFF2-40B4-BE49-F238E27FC236}">
              <a16:creationId xmlns:a16="http://schemas.microsoft.com/office/drawing/2014/main" id="{00000000-0008-0000-0B00-0000FF000000}"/>
            </a:ext>
          </a:extLst>
        </xdr:cNvPr>
        <xdr:cNvSpPr>
          <a:spLocks noChangeArrowheads="1"/>
        </xdr:cNvSpPr>
      </xdr:nvSpPr>
      <xdr:spPr bwMode="auto">
        <a:xfrm>
          <a:off x="14094620" y="333375"/>
          <a:ext cx="714375" cy="172045"/>
        </a:xfrm>
        <a:prstGeom prst="rect">
          <a:avLst/>
        </a:prstGeom>
        <a:solidFill>
          <a:srgbClr val="00CC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110H De</a:t>
          </a:r>
        </a:p>
      </xdr:txBody>
    </xdr:sp>
    <xdr:clientData/>
  </xdr:twoCellAnchor>
  <xdr:twoCellAnchor>
    <xdr:from>
      <xdr:col>82</xdr:col>
      <xdr:colOff>118006</xdr:colOff>
      <xdr:row>16</xdr:row>
      <xdr:rowOff>5292</xdr:rowOff>
    </xdr:from>
    <xdr:to>
      <xdr:col>90</xdr:col>
      <xdr:colOff>80786</xdr:colOff>
      <xdr:row>17</xdr:row>
      <xdr:rowOff>530</xdr:rowOff>
    </xdr:to>
    <xdr:sp macro="" textlink="">
      <xdr:nvSpPr>
        <xdr:cNvPr id="256" name="Rectangle 337">
          <a:extLst>
            <a:ext uri="{FF2B5EF4-FFF2-40B4-BE49-F238E27FC236}">
              <a16:creationId xmlns:a16="http://schemas.microsoft.com/office/drawing/2014/main" id="{00000000-0008-0000-0B00-000000010000}"/>
            </a:ext>
          </a:extLst>
        </xdr:cNvPr>
        <xdr:cNvSpPr>
          <a:spLocks noChangeArrowheads="1"/>
        </xdr:cNvSpPr>
      </xdr:nvSpPr>
      <xdr:spPr bwMode="auto">
        <a:xfrm>
          <a:off x="14072131" y="2100792"/>
          <a:ext cx="1331999" cy="161926"/>
        </a:xfrm>
        <a:prstGeom prst="rect">
          <a:avLst/>
        </a:prstGeom>
        <a:solidFill>
          <a:srgbClr val="00CC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Discus Throw De A </a:t>
          </a:r>
        </a:p>
      </xdr:txBody>
    </xdr:sp>
    <xdr:clientData/>
  </xdr:twoCellAnchor>
  <xdr:twoCellAnchor>
    <xdr:from>
      <xdr:col>82</xdr:col>
      <xdr:colOff>118006</xdr:colOff>
      <xdr:row>18</xdr:row>
      <xdr:rowOff>14818</xdr:rowOff>
    </xdr:from>
    <xdr:to>
      <xdr:col>90</xdr:col>
      <xdr:colOff>80786</xdr:colOff>
      <xdr:row>19</xdr:row>
      <xdr:rowOff>601</xdr:rowOff>
    </xdr:to>
    <xdr:sp macro="" textlink="">
      <xdr:nvSpPr>
        <xdr:cNvPr id="257" name="Rectangle 337">
          <a:extLst>
            <a:ext uri="{FF2B5EF4-FFF2-40B4-BE49-F238E27FC236}">
              <a16:creationId xmlns:a16="http://schemas.microsoft.com/office/drawing/2014/main" id="{00000000-0008-0000-0B00-000001010000}"/>
            </a:ext>
          </a:extLst>
        </xdr:cNvPr>
        <xdr:cNvSpPr>
          <a:spLocks noChangeArrowheads="1"/>
        </xdr:cNvSpPr>
      </xdr:nvSpPr>
      <xdr:spPr bwMode="auto">
        <a:xfrm>
          <a:off x="14072131" y="2372256"/>
          <a:ext cx="1331999" cy="152470"/>
        </a:xfrm>
        <a:prstGeom prst="rect">
          <a:avLst/>
        </a:prstGeom>
        <a:solidFill>
          <a:srgbClr val="00CC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Discus Throw De B</a:t>
          </a:r>
        </a:p>
      </xdr:txBody>
    </xdr:sp>
    <xdr:clientData/>
  </xdr:twoCellAnchor>
  <xdr:twoCellAnchor>
    <xdr:from>
      <xdr:col>82</xdr:col>
      <xdr:colOff>118006</xdr:colOff>
      <xdr:row>20</xdr:row>
      <xdr:rowOff>5292</xdr:rowOff>
    </xdr:from>
    <xdr:to>
      <xdr:col>90</xdr:col>
      <xdr:colOff>80786</xdr:colOff>
      <xdr:row>21</xdr:row>
      <xdr:rowOff>605</xdr:rowOff>
    </xdr:to>
    <xdr:sp macro="" textlink="">
      <xdr:nvSpPr>
        <xdr:cNvPr id="258" name="Rectangle 278">
          <a:extLst>
            <a:ext uri="{FF2B5EF4-FFF2-40B4-BE49-F238E27FC236}">
              <a16:creationId xmlns:a16="http://schemas.microsoft.com/office/drawing/2014/main" id="{00000000-0008-0000-0B00-000002010000}"/>
            </a:ext>
          </a:extLst>
        </xdr:cNvPr>
        <xdr:cNvSpPr>
          <a:spLocks noChangeArrowheads="1"/>
        </xdr:cNvSpPr>
      </xdr:nvSpPr>
      <xdr:spPr bwMode="auto">
        <a:xfrm>
          <a:off x="14072131" y="2624667"/>
          <a:ext cx="1331999" cy="162001"/>
        </a:xfrm>
        <a:prstGeom prst="rect">
          <a:avLst/>
        </a:prstGeom>
        <a:solidFill>
          <a:srgbClr val="00CC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Pole Vault De A&amp;B </a:t>
          </a:r>
        </a:p>
      </xdr:txBody>
    </xdr:sp>
    <xdr:clientData/>
  </xdr:twoCellAnchor>
  <xdr:twoCellAnchor>
    <xdr:from>
      <xdr:col>93</xdr:col>
      <xdr:colOff>0</xdr:colOff>
      <xdr:row>32</xdr:row>
      <xdr:rowOff>7618</xdr:rowOff>
    </xdr:from>
    <xdr:to>
      <xdr:col>97</xdr:col>
      <xdr:colOff>5625</xdr:colOff>
      <xdr:row>32</xdr:row>
      <xdr:rowOff>169543</xdr:rowOff>
    </xdr:to>
    <xdr:sp macro="" textlink="">
      <xdr:nvSpPr>
        <xdr:cNvPr id="259" name="Rectangle 167">
          <a:extLst>
            <a:ext uri="{FF2B5EF4-FFF2-40B4-BE49-F238E27FC236}">
              <a16:creationId xmlns:a16="http://schemas.microsoft.com/office/drawing/2014/main" id="{00000000-0008-0000-0B00-000003010000}"/>
            </a:ext>
          </a:extLst>
        </xdr:cNvPr>
        <xdr:cNvSpPr>
          <a:spLocks noChangeArrowheads="1"/>
        </xdr:cNvSpPr>
      </xdr:nvSpPr>
      <xdr:spPr bwMode="auto">
        <a:xfrm>
          <a:off x="15775781" y="4190998"/>
          <a:ext cx="720000" cy="161925"/>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1500</a:t>
          </a:r>
          <a:r>
            <a:rPr kumimoji="0" lang="en-GB" sz="1000" b="1" i="0" u="none" strike="noStrike" kern="0" cap="none" spc="0" normalizeH="0" baseline="0" noProof="0">
              <a:ln>
                <a:noFill/>
              </a:ln>
              <a:solidFill>
                <a:srgbClr val="FFFFFF"/>
              </a:solidFill>
              <a:effectLst/>
              <a:uLnTx/>
              <a:uFillTx/>
              <a:latin typeface="Arial"/>
              <a:cs typeface="Arial"/>
            </a:rPr>
            <a:t> </a:t>
          </a:r>
          <a:r>
            <a:rPr kumimoji="0" lang="en-GB" sz="1000" b="1" i="0" u="none" strike="noStrike" kern="0" cap="none" spc="0" normalizeH="0" baseline="0" noProof="0">
              <a:ln>
                <a:noFill/>
              </a:ln>
              <a:solidFill>
                <a:srgbClr val="FFFF00"/>
              </a:solidFill>
              <a:effectLst/>
              <a:uLnTx/>
              <a:uFillTx/>
              <a:latin typeface="Arial"/>
              <a:cs typeface="Arial"/>
            </a:rPr>
            <a:t>F</a:t>
          </a:r>
        </a:p>
      </xdr:txBody>
    </xdr:sp>
    <xdr:clientData/>
  </xdr:twoCellAnchor>
  <xdr:twoCellAnchor>
    <xdr:from>
      <xdr:col>93</xdr:col>
      <xdr:colOff>0</xdr:colOff>
      <xdr:row>34</xdr:row>
      <xdr:rowOff>21422</xdr:rowOff>
    </xdr:from>
    <xdr:to>
      <xdr:col>97</xdr:col>
      <xdr:colOff>5625</xdr:colOff>
      <xdr:row>35</xdr:row>
      <xdr:rowOff>7135</xdr:rowOff>
    </xdr:to>
    <xdr:sp macro="" textlink="">
      <xdr:nvSpPr>
        <xdr:cNvPr id="260" name="Rectangle 206">
          <a:extLst>
            <a:ext uri="{FF2B5EF4-FFF2-40B4-BE49-F238E27FC236}">
              <a16:creationId xmlns:a16="http://schemas.microsoft.com/office/drawing/2014/main" id="{00000000-0008-0000-0B00-000004010000}"/>
            </a:ext>
          </a:extLst>
        </xdr:cNvPr>
        <xdr:cNvSpPr>
          <a:spLocks noChangeArrowheads="1"/>
        </xdr:cNvSpPr>
      </xdr:nvSpPr>
      <xdr:spPr bwMode="auto">
        <a:xfrm>
          <a:off x="15775781" y="4464835"/>
          <a:ext cx="720000" cy="161925"/>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4 x 400 F</a:t>
          </a:r>
        </a:p>
      </xdr:txBody>
    </xdr:sp>
    <xdr:clientData/>
  </xdr:twoCellAnchor>
  <xdr:twoCellAnchor>
    <xdr:from>
      <xdr:col>83</xdr:col>
      <xdr:colOff>0</xdr:colOff>
      <xdr:row>32</xdr:row>
      <xdr:rowOff>1</xdr:rowOff>
    </xdr:from>
    <xdr:to>
      <xdr:col>87</xdr:col>
      <xdr:colOff>1</xdr:colOff>
      <xdr:row>32</xdr:row>
      <xdr:rowOff>160213</xdr:rowOff>
    </xdr:to>
    <xdr:sp macro="" textlink="">
      <xdr:nvSpPr>
        <xdr:cNvPr id="261" name="Rectangle 172">
          <a:extLst>
            <a:ext uri="{FF2B5EF4-FFF2-40B4-BE49-F238E27FC236}">
              <a16:creationId xmlns:a16="http://schemas.microsoft.com/office/drawing/2014/main" id="{00000000-0008-0000-0B00-000005010000}"/>
            </a:ext>
          </a:extLst>
        </xdr:cNvPr>
        <xdr:cNvSpPr>
          <a:spLocks noChangeArrowheads="1"/>
        </xdr:cNvSpPr>
      </xdr:nvSpPr>
      <xdr:spPr bwMode="auto">
        <a:xfrm>
          <a:off x="14073188" y="4191001"/>
          <a:ext cx="714376" cy="160212"/>
        </a:xfrm>
        <a:prstGeom prst="rect">
          <a:avLst/>
        </a:prstGeom>
        <a:solidFill>
          <a:srgbClr val="00CC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1500 De F</a:t>
          </a:r>
        </a:p>
      </xdr:txBody>
    </xdr:sp>
    <xdr:clientData/>
  </xdr:twoCellAnchor>
  <xdr:twoCellAnchor>
    <xdr:from>
      <xdr:col>93</xdr:col>
      <xdr:colOff>3440</xdr:colOff>
      <xdr:row>35</xdr:row>
      <xdr:rowOff>83337</xdr:rowOff>
    </xdr:from>
    <xdr:to>
      <xdr:col>97</xdr:col>
      <xdr:colOff>4303</xdr:colOff>
      <xdr:row>36</xdr:row>
      <xdr:rowOff>165670</xdr:rowOff>
    </xdr:to>
    <xdr:sp macro="" textlink="">
      <xdr:nvSpPr>
        <xdr:cNvPr id="262" name="Rectangle 201">
          <a:extLst>
            <a:ext uri="{FF2B5EF4-FFF2-40B4-BE49-F238E27FC236}">
              <a16:creationId xmlns:a16="http://schemas.microsoft.com/office/drawing/2014/main" id="{00000000-0008-0000-0B00-000006010000}"/>
            </a:ext>
          </a:extLst>
        </xdr:cNvPr>
        <xdr:cNvSpPr>
          <a:spLocks noChangeArrowheads="1"/>
        </xdr:cNvSpPr>
      </xdr:nvSpPr>
      <xdr:spPr bwMode="auto">
        <a:xfrm>
          <a:off x="15774459" y="4702962"/>
          <a:ext cx="720000" cy="169862"/>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4 x 400 F</a:t>
          </a:r>
        </a:p>
      </xdr:txBody>
    </xdr:sp>
    <xdr:clientData/>
  </xdr:twoCellAnchor>
  <xdr:twoCellAnchor>
    <xdr:from>
      <xdr:col>83</xdr:col>
      <xdr:colOff>10265</xdr:colOff>
      <xdr:row>44</xdr:row>
      <xdr:rowOff>10848</xdr:rowOff>
    </xdr:from>
    <xdr:to>
      <xdr:col>90</xdr:col>
      <xdr:colOff>90112</xdr:colOff>
      <xdr:row>44</xdr:row>
      <xdr:rowOff>163247</xdr:rowOff>
    </xdr:to>
    <xdr:sp macro="" textlink="">
      <xdr:nvSpPr>
        <xdr:cNvPr id="263" name="Rectangle 363">
          <a:extLst>
            <a:ext uri="{FF2B5EF4-FFF2-40B4-BE49-F238E27FC236}">
              <a16:creationId xmlns:a16="http://schemas.microsoft.com/office/drawing/2014/main" id="{00000000-0008-0000-0B00-000007010000}"/>
            </a:ext>
          </a:extLst>
        </xdr:cNvPr>
        <xdr:cNvSpPr>
          <a:spLocks noChangeArrowheads="1"/>
        </xdr:cNvSpPr>
      </xdr:nvSpPr>
      <xdr:spPr bwMode="auto">
        <a:xfrm>
          <a:off x="14083453" y="5702036"/>
          <a:ext cx="1330003" cy="152399"/>
        </a:xfrm>
        <a:prstGeom prst="rect">
          <a:avLst/>
        </a:prstGeom>
        <a:solidFill>
          <a:srgbClr val="00CC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Javelin Throw De A </a:t>
          </a:r>
        </a:p>
      </xdr:txBody>
    </xdr:sp>
    <xdr:clientData/>
  </xdr:twoCellAnchor>
  <xdr:twoCellAnchor>
    <xdr:from>
      <xdr:col>83</xdr:col>
      <xdr:colOff>10265</xdr:colOff>
      <xdr:row>46</xdr:row>
      <xdr:rowOff>1324</xdr:rowOff>
    </xdr:from>
    <xdr:to>
      <xdr:col>90</xdr:col>
      <xdr:colOff>90112</xdr:colOff>
      <xdr:row>47</xdr:row>
      <xdr:rowOff>6682</xdr:rowOff>
    </xdr:to>
    <xdr:sp macro="" textlink="">
      <xdr:nvSpPr>
        <xdr:cNvPr id="264" name="Rectangle 363">
          <a:extLst>
            <a:ext uri="{FF2B5EF4-FFF2-40B4-BE49-F238E27FC236}">
              <a16:creationId xmlns:a16="http://schemas.microsoft.com/office/drawing/2014/main" id="{00000000-0008-0000-0B00-000008010000}"/>
            </a:ext>
          </a:extLst>
        </xdr:cNvPr>
        <xdr:cNvSpPr>
          <a:spLocks noChangeArrowheads="1"/>
        </xdr:cNvSpPr>
      </xdr:nvSpPr>
      <xdr:spPr bwMode="auto">
        <a:xfrm>
          <a:off x="14083453" y="5954449"/>
          <a:ext cx="1330003" cy="172046"/>
        </a:xfrm>
        <a:prstGeom prst="rect">
          <a:avLst/>
        </a:prstGeom>
        <a:solidFill>
          <a:srgbClr val="00CC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Javelin Throw De B </a:t>
          </a:r>
        </a:p>
      </xdr:txBody>
    </xdr:sp>
    <xdr:clientData/>
  </xdr:twoCellAnchor>
  <xdr:twoCellAnchor>
    <xdr:from>
      <xdr:col>83</xdr:col>
      <xdr:colOff>17085</xdr:colOff>
      <xdr:row>48</xdr:row>
      <xdr:rowOff>17086</xdr:rowOff>
    </xdr:from>
    <xdr:to>
      <xdr:col>89</xdr:col>
      <xdr:colOff>16901</xdr:colOff>
      <xdr:row>49</xdr:row>
      <xdr:rowOff>12031</xdr:rowOff>
    </xdr:to>
    <xdr:sp macro="" textlink="">
      <xdr:nvSpPr>
        <xdr:cNvPr id="265" name="Rectangle 273">
          <a:extLst>
            <a:ext uri="{FF2B5EF4-FFF2-40B4-BE49-F238E27FC236}">
              <a16:creationId xmlns:a16="http://schemas.microsoft.com/office/drawing/2014/main" id="{00000000-0008-0000-0B00-000009010000}"/>
            </a:ext>
          </a:extLst>
        </xdr:cNvPr>
        <xdr:cNvSpPr>
          <a:spLocks noChangeArrowheads="1"/>
        </xdr:cNvSpPr>
      </xdr:nvSpPr>
      <xdr:spPr bwMode="auto">
        <a:xfrm>
          <a:off x="12428160" y="5855911"/>
          <a:ext cx="1095147" cy="165850"/>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High Jump F</a:t>
          </a:r>
        </a:p>
      </xdr:txBody>
    </xdr:sp>
    <xdr:clientData/>
  </xdr:twoCellAnchor>
  <xdr:twoCellAnchor>
    <xdr:from>
      <xdr:col>72</xdr:col>
      <xdr:colOff>115093</xdr:colOff>
      <xdr:row>16</xdr:row>
      <xdr:rowOff>14553</xdr:rowOff>
    </xdr:from>
    <xdr:to>
      <xdr:col>80</xdr:col>
      <xdr:colOff>75228</xdr:colOff>
      <xdr:row>17</xdr:row>
      <xdr:rowOff>1852</xdr:rowOff>
    </xdr:to>
    <xdr:sp macro="" textlink="">
      <xdr:nvSpPr>
        <xdr:cNvPr id="266" name="Rectangle 331">
          <a:extLst>
            <a:ext uri="{FF2B5EF4-FFF2-40B4-BE49-F238E27FC236}">
              <a16:creationId xmlns:a16="http://schemas.microsoft.com/office/drawing/2014/main" id="{00000000-0008-0000-0B00-00000A010000}"/>
            </a:ext>
          </a:extLst>
        </xdr:cNvPr>
        <xdr:cNvSpPr>
          <a:spLocks noChangeArrowheads="1"/>
        </xdr:cNvSpPr>
      </xdr:nvSpPr>
      <xdr:spPr bwMode="auto">
        <a:xfrm>
          <a:off x="12366624" y="2110053"/>
          <a:ext cx="1329354" cy="153987"/>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Discus Throw Q A </a:t>
          </a:r>
        </a:p>
      </xdr:txBody>
    </xdr:sp>
    <xdr:clientData/>
  </xdr:twoCellAnchor>
  <xdr:twoCellAnchor>
    <xdr:from>
      <xdr:col>73</xdr:col>
      <xdr:colOff>7939</xdr:colOff>
      <xdr:row>21</xdr:row>
      <xdr:rowOff>89431</xdr:rowOff>
    </xdr:from>
    <xdr:to>
      <xdr:col>80</xdr:col>
      <xdr:colOff>87137</xdr:colOff>
      <xdr:row>22</xdr:row>
      <xdr:rowOff>145086</xdr:rowOff>
    </xdr:to>
    <xdr:sp macro="" textlink="">
      <xdr:nvSpPr>
        <xdr:cNvPr id="267" name="Rectangle 333">
          <a:extLst>
            <a:ext uri="{FF2B5EF4-FFF2-40B4-BE49-F238E27FC236}">
              <a16:creationId xmlns:a16="http://schemas.microsoft.com/office/drawing/2014/main" id="{00000000-0008-0000-0B00-00000B010000}"/>
            </a:ext>
          </a:extLst>
        </xdr:cNvPr>
        <xdr:cNvSpPr>
          <a:spLocks noChangeArrowheads="1"/>
        </xdr:cNvSpPr>
      </xdr:nvSpPr>
      <xdr:spPr bwMode="auto">
        <a:xfrm>
          <a:off x="12378533" y="2875494"/>
          <a:ext cx="1329354" cy="150905"/>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FF"/>
              </a:solidFill>
              <a:effectLst/>
              <a:uLnTx/>
              <a:uFillTx/>
              <a:latin typeface="Arial"/>
              <a:cs typeface="Arial"/>
            </a:rPr>
            <a:t>Discus Throw Q B </a:t>
          </a:r>
        </a:p>
      </xdr:txBody>
    </xdr:sp>
    <xdr:clientData/>
  </xdr:twoCellAnchor>
  <xdr:twoCellAnchor>
    <xdr:from>
      <xdr:col>23</xdr:col>
      <xdr:colOff>11907</xdr:colOff>
      <xdr:row>4</xdr:row>
      <xdr:rowOff>1532</xdr:rowOff>
    </xdr:from>
    <xdr:to>
      <xdr:col>27</xdr:col>
      <xdr:colOff>107532</xdr:colOff>
      <xdr:row>4</xdr:row>
      <xdr:rowOff>158770</xdr:rowOff>
    </xdr:to>
    <xdr:sp macro="" textlink="">
      <xdr:nvSpPr>
        <xdr:cNvPr id="268" name="Rectangle 214">
          <a:extLst>
            <a:ext uri="{FF2B5EF4-FFF2-40B4-BE49-F238E27FC236}">
              <a16:creationId xmlns:a16="http://schemas.microsoft.com/office/drawing/2014/main" id="{00000000-0008-0000-0B00-00000C010000}"/>
            </a:ext>
          </a:extLst>
        </xdr:cNvPr>
        <xdr:cNvSpPr>
          <a:spLocks noChangeArrowheads="1"/>
        </xdr:cNvSpPr>
      </xdr:nvSpPr>
      <xdr:spPr bwMode="auto">
        <a:xfrm>
          <a:off x="3869532" y="596845"/>
          <a:ext cx="810000" cy="157238"/>
        </a:xfrm>
        <a:prstGeom prst="rect">
          <a:avLst/>
        </a:prstGeom>
        <a:solidFill>
          <a:srgbClr val="0000FF"/>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Marathon F</a:t>
          </a:r>
        </a:p>
      </xdr:txBody>
    </xdr:sp>
    <xdr:clientData/>
  </xdr:twoCellAnchor>
  <xdr:twoCellAnchor>
    <xdr:from>
      <xdr:col>23</xdr:col>
      <xdr:colOff>10583</xdr:colOff>
      <xdr:row>12</xdr:row>
      <xdr:rowOff>-1</xdr:rowOff>
    </xdr:from>
    <xdr:to>
      <xdr:col>27</xdr:col>
      <xdr:colOff>96789</xdr:colOff>
      <xdr:row>13</xdr:row>
      <xdr:rowOff>3250</xdr:rowOff>
    </xdr:to>
    <xdr:sp macro="" textlink="">
      <xdr:nvSpPr>
        <xdr:cNvPr id="269" name="Rectangle 215">
          <a:extLst>
            <a:ext uri="{FF2B5EF4-FFF2-40B4-BE49-F238E27FC236}">
              <a16:creationId xmlns:a16="http://schemas.microsoft.com/office/drawing/2014/main" id="{00000000-0008-0000-0B00-00000D010000}"/>
            </a:ext>
          </a:extLst>
        </xdr:cNvPr>
        <xdr:cNvSpPr>
          <a:spLocks noChangeArrowheads="1"/>
        </xdr:cNvSpPr>
      </xdr:nvSpPr>
      <xdr:spPr bwMode="auto">
        <a:xfrm>
          <a:off x="3868208" y="1643062"/>
          <a:ext cx="800581" cy="169938"/>
        </a:xfrm>
        <a:prstGeom prst="rect">
          <a:avLst/>
        </a:prstGeom>
        <a:solidFill>
          <a:srgbClr val="FF0000"/>
        </a:solidFill>
        <a:ln w="9525">
          <a:solidFill>
            <a:srgbClr val="000000"/>
          </a:solidFill>
          <a:miter lim="800000"/>
          <a:headEnd/>
          <a:tailEnd/>
        </a:ln>
      </xdr:spPr>
      <xdr:txBody>
        <a:bodyPr vertOverflow="clip" wrap="square" lIns="27432" tIns="22860"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rgbClr val="FFFF00"/>
              </a:solidFill>
              <a:effectLst/>
              <a:uLnTx/>
              <a:uFillTx/>
              <a:latin typeface="Arial"/>
              <a:cs typeface="Arial"/>
            </a:rPr>
            <a:t>Marathon F</a:t>
          </a:r>
        </a:p>
      </xdr:txBody>
    </xdr:sp>
    <xdr:clientData/>
  </xdr:twoCellAnchor>
  <xdr:twoCellAnchor>
    <xdr:from>
      <xdr:col>3</xdr:col>
      <xdr:colOff>21431</xdr:colOff>
      <xdr:row>0</xdr:row>
      <xdr:rowOff>0</xdr:rowOff>
    </xdr:from>
    <xdr:to>
      <xdr:col>10</xdr:col>
      <xdr:colOff>57746</xdr:colOff>
      <xdr:row>1</xdr:row>
      <xdr:rowOff>21718</xdr:rowOff>
    </xdr:to>
    <xdr:sp macro="" textlink="">
      <xdr:nvSpPr>
        <xdr:cNvPr id="270" name="Rectangle 144">
          <a:extLst>
            <a:ext uri="{FF2B5EF4-FFF2-40B4-BE49-F238E27FC236}">
              <a16:creationId xmlns:a16="http://schemas.microsoft.com/office/drawing/2014/main" id="{00000000-0008-0000-0B00-00000E010000}"/>
            </a:ext>
          </a:extLst>
        </xdr:cNvPr>
        <xdr:cNvSpPr>
          <a:spLocks noChangeArrowheads="1"/>
        </xdr:cNvSpPr>
      </xdr:nvSpPr>
      <xdr:spPr bwMode="auto">
        <a:xfrm>
          <a:off x="2226469" y="0"/>
          <a:ext cx="1296000" cy="180976"/>
        </a:xfrm>
        <a:prstGeom prst="rect">
          <a:avLst/>
        </a:prstGeom>
        <a:solidFill>
          <a:sysClr val="window" lastClr="FFFFFF">
            <a:lumMod val="65000"/>
          </a:sysClr>
        </a:solidFill>
        <a:ln w="9525">
          <a:solidFill>
            <a:srgbClr val="000000"/>
          </a:solidFill>
          <a:miter lim="800000"/>
          <a:headEnd/>
          <a:tailEnd/>
        </a:ln>
      </xdr:spPr>
      <xdr:txBody>
        <a:bodyPr vertOverflow="clip" wrap="square" lIns="27432"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GB" sz="1000" b="1" i="0" u="none" strike="noStrike" kern="0" cap="none" spc="0" normalizeH="0" baseline="0" noProof="0">
              <a:ln>
                <a:noFill/>
              </a:ln>
              <a:solidFill>
                <a:sysClr val="windowText" lastClr="000000"/>
              </a:solidFill>
              <a:effectLst/>
              <a:uLnTx/>
              <a:uFillTx/>
              <a:latin typeface="Arial"/>
              <a:cs typeface="Arial"/>
            </a:rPr>
            <a:t>Day 1 FRI</a:t>
          </a:r>
        </a:p>
      </xdr:txBody>
    </xdr:sp>
    <xdr:clientData/>
  </xdr:twoCellAnchor>
</xdr:wsDr>
</file>

<file path=xl/drawings/drawing12.xml><?xml version="1.0" encoding="utf-8"?>
<xdr:wsDr xmlns:xdr="http://schemas.openxmlformats.org/drawingml/2006/spreadsheetDrawing" xmlns:a="http://schemas.openxmlformats.org/drawingml/2006/main">
  <xdr:oneCellAnchor>
    <xdr:from>
      <xdr:col>24</xdr:col>
      <xdr:colOff>95248</xdr:colOff>
      <xdr:row>12</xdr:row>
      <xdr:rowOff>40639</xdr:rowOff>
    </xdr:from>
    <xdr:ext cx="6696949" cy="446015"/>
    <xdr:sp macro="" textlink="">
      <xdr:nvSpPr>
        <xdr:cNvPr id="3" name="Rectangle 2">
          <a:extLst>
            <a:ext uri="{FF2B5EF4-FFF2-40B4-BE49-F238E27FC236}">
              <a16:creationId xmlns:a16="http://schemas.microsoft.com/office/drawing/2014/main" id="{00000000-0008-0000-0C00-000003000000}"/>
            </a:ext>
          </a:extLst>
        </xdr:cNvPr>
        <xdr:cNvSpPr/>
      </xdr:nvSpPr>
      <xdr:spPr>
        <a:xfrm rot="19495053">
          <a:off x="11017248" y="2495972"/>
          <a:ext cx="6696949" cy="446015"/>
        </a:xfrm>
        <a:prstGeom prst="rect">
          <a:avLst/>
        </a:prstGeom>
        <a:solidFill>
          <a:schemeClr val="bg1">
            <a:lumMod val="65000"/>
          </a:schemeClr>
        </a:solidFill>
        <a:ln>
          <a:solidFill>
            <a:schemeClr val="tx1"/>
          </a:solidFill>
        </a:ln>
      </xdr:spPr>
      <xdr:txBody>
        <a:bodyPr wrap="square" lIns="91440" tIns="45720" rIns="91440" bIns="45720" anchor="ctr">
          <a:spAutoFit/>
        </a:bodyPr>
        <a:lstStyle/>
        <a:p>
          <a:pPr algn="ctr" rtl="0"/>
          <a:r>
            <a:rPr lang="en-GB" sz="2200" b="1" i="0" baseline="0">
              <a:solidFill>
                <a:schemeClr val="bg1"/>
              </a:solidFill>
              <a:effectLst/>
              <a:latin typeface="+mn-lt"/>
              <a:ea typeface="+mn-ea"/>
              <a:cs typeface="+mn-cs"/>
            </a:rPr>
            <a:t>With the ideal number of athletes (highlighted)</a:t>
          </a:r>
          <a:endParaRPr lang="en-GB" sz="2200">
            <a:solidFill>
              <a:schemeClr val="bg1"/>
            </a:solidFill>
            <a:effectLst/>
          </a:endParaRP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3</xdr:col>
      <xdr:colOff>228600</xdr:colOff>
      <xdr:row>14</xdr:row>
      <xdr:rowOff>144780</xdr:rowOff>
    </xdr:from>
    <xdr:ext cx="6687409" cy="435588"/>
    <xdr:sp macro="" textlink="">
      <xdr:nvSpPr>
        <xdr:cNvPr id="2" name="Rectangle 1">
          <a:extLst>
            <a:ext uri="{FF2B5EF4-FFF2-40B4-BE49-F238E27FC236}">
              <a16:creationId xmlns:a16="http://schemas.microsoft.com/office/drawing/2014/main" id="{00000000-0008-0000-0D00-000002000000}"/>
            </a:ext>
          </a:extLst>
        </xdr:cNvPr>
        <xdr:cNvSpPr/>
      </xdr:nvSpPr>
      <xdr:spPr>
        <a:xfrm rot="19495053">
          <a:off x="2714625" y="2686050"/>
          <a:ext cx="6687409" cy="436723"/>
        </a:xfrm>
        <a:prstGeom prst="rect">
          <a:avLst/>
        </a:prstGeom>
        <a:solidFill>
          <a:schemeClr val="bg1">
            <a:lumMod val="65000"/>
          </a:schemeClr>
        </a:solidFill>
        <a:ln>
          <a:solidFill>
            <a:schemeClr val="tx1"/>
          </a:solidFill>
        </a:ln>
      </xdr:spPr>
      <xdr:txBody>
        <a:bodyPr wrap="square" lIns="91440" tIns="45720" rIns="91440" bIns="45720" anchor="ctr">
          <a:spAutoFit/>
        </a:bodyPr>
        <a:lstStyle/>
        <a:p>
          <a:pPr algn="ctr" rtl="0"/>
          <a:r>
            <a:rPr lang="en-GB" sz="2200">
              <a:solidFill>
                <a:schemeClr val="bg1"/>
              </a:solidFill>
              <a:effectLst/>
            </a:rPr>
            <a:t>NOT UPDATED!</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22</xdr:col>
      <xdr:colOff>2540</xdr:colOff>
      <xdr:row>6</xdr:row>
      <xdr:rowOff>7620</xdr:rowOff>
    </xdr:from>
    <xdr:to>
      <xdr:col>26</xdr:col>
      <xdr:colOff>17780</xdr:colOff>
      <xdr:row>7</xdr:row>
      <xdr:rowOff>12700</xdr:rowOff>
    </xdr:to>
    <xdr:sp macro="" textlink="">
      <xdr:nvSpPr>
        <xdr:cNvPr id="15690" name="Tijdschema ASICS NK atletiek 2022 - V2.3.xlsm">
          <a:extLst>
            <a:ext uri="{FF2B5EF4-FFF2-40B4-BE49-F238E27FC236}">
              <a16:creationId xmlns:a16="http://schemas.microsoft.com/office/drawing/2014/main" id="{C82960C8-AB41-44F2-AA03-4E2892E80D29}"/>
            </a:ext>
          </a:extLst>
        </xdr:cNvPr>
        <xdr:cNvSpPr/>
      </xdr:nvSpPr>
      <xdr:spPr>
        <a:xfrm>
          <a:off x="2852420" y="739140"/>
          <a:ext cx="5334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400m Mannen series</a:t>
          </a:r>
          <a:endParaRPr lang="en-NL" sz="700">
            <a:solidFill>
              <a:srgbClr val="000000"/>
            </a:solidFill>
            <a:latin typeface="Arial Narrow" panose="020B0606020202030204" pitchFamily="34" charset="0"/>
          </a:endParaRPr>
        </a:p>
      </xdr:txBody>
    </xdr:sp>
    <xdr:clientData/>
  </xdr:twoCellAnchor>
  <xdr:twoCellAnchor>
    <xdr:from>
      <xdr:col>21</xdr:col>
      <xdr:colOff>55880</xdr:colOff>
      <xdr:row>6</xdr:row>
      <xdr:rowOff>7620</xdr:rowOff>
    </xdr:from>
    <xdr:to>
      <xdr:col>22</xdr:col>
      <xdr:colOff>2540</xdr:colOff>
      <xdr:row>7</xdr:row>
      <xdr:rowOff>12700</xdr:rowOff>
    </xdr:to>
    <xdr:sp macro="" textlink="">
      <xdr:nvSpPr>
        <xdr:cNvPr id="15691" name="Rectangle 15690">
          <a:extLst>
            <a:ext uri="{FF2B5EF4-FFF2-40B4-BE49-F238E27FC236}">
              <a16:creationId xmlns:a16="http://schemas.microsoft.com/office/drawing/2014/main" id="{14EE2397-B96A-4B9A-B9FB-E700956ECF77}"/>
            </a:ext>
          </a:extLst>
        </xdr:cNvPr>
        <xdr:cNvSpPr/>
      </xdr:nvSpPr>
      <xdr:spPr>
        <a:xfrm>
          <a:off x="277622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21</xdr:col>
      <xdr:colOff>81280</xdr:colOff>
      <xdr:row>6</xdr:row>
      <xdr:rowOff>7620</xdr:rowOff>
    </xdr:from>
    <xdr:to>
      <xdr:col>22</xdr:col>
      <xdr:colOff>2540</xdr:colOff>
      <xdr:row>7</xdr:row>
      <xdr:rowOff>12700</xdr:rowOff>
    </xdr:to>
    <xdr:sp macro="" textlink="">
      <xdr:nvSpPr>
        <xdr:cNvPr id="15692" name="Rectangle 15691">
          <a:extLst>
            <a:ext uri="{FF2B5EF4-FFF2-40B4-BE49-F238E27FC236}">
              <a16:creationId xmlns:a16="http://schemas.microsoft.com/office/drawing/2014/main" id="{A6EC6086-9979-4063-BE3D-880F909B0994}"/>
            </a:ext>
          </a:extLst>
        </xdr:cNvPr>
        <xdr:cNvSpPr/>
      </xdr:nvSpPr>
      <xdr:spPr>
        <a:xfrm>
          <a:off x="2801620"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21</xdr:col>
      <xdr:colOff>30480</xdr:colOff>
      <xdr:row>6</xdr:row>
      <xdr:rowOff>7620</xdr:rowOff>
    </xdr:from>
    <xdr:to>
      <xdr:col>21</xdr:col>
      <xdr:colOff>55880</xdr:colOff>
      <xdr:row>7</xdr:row>
      <xdr:rowOff>12700</xdr:rowOff>
    </xdr:to>
    <xdr:sp macro="" textlink="">
      <xdr:nvSpPr>
        <xdr:cNvPr id="15693" name="Rectangle 15692">
          <a:extLst>
            <a:ext uri="{FF2B5EF4-FFF2-40B4-BE49-F238E27FC236}">
              <a16:creationId xmlns:a16="http://schemas.microsoft.com/office/drawing/2014/main" id="{41CE6938-A111-4284-B054-DB8422285EB3}"/>
            </a:ext>
          </a:extLst>
        </xdr:cNvPr>
        <xdr:cNvSpPr/>
      </xdr:nvSpPr>
      <xdr:spPr>
        <a:xfrm>
          <a:off x="2750820" y="739140"/>
          <a:ext cx="254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27</xdr:col>
      <xdr:colOff>28448</xdr:colOff>
      <xdr:row>6</xdr:row>
      <xdr:rowOff>7620</xdr:rowOff>
    </xdr:from>
    <xdr:to>
      <xdr:col>29</xdr:col>
      <xdr:colOff>48768</xdr:colOff>
      <xdr:row>7</xdr:row>
      <xdr:rowOff>12700</xdr:rowOff>
    </xdr:to>
    <xdr:sp macro="" textlink="">
      <xdr:nvSpPr>
        <xdr:cNvPr id="15694" name="Tijdschema ASICS NK atletiek 2022 - V2.3.xlsm">
          <a:extLst>
            <a:ext uri="{FF2B5EF4-FFF2-40B4-BE49-F238E27FC236}">
              <a16:creationId xmlns:a16="http://schemas.microsoft.com/office/drawing/2014/main" id="{E51F2ED7-A865-4CCF-BC5F-B8121FB3DBC8}"/>
            </a:ext>
          </a:extLst>
        </xdr:cNvPr>
        <xdr:cNvSpPr/>
      </xdr:nvSpPr>
      <xdr:spPr>
        <a:xfrm>
          <a:off x="3526028" y="739140"/>
          <a:ext cx="2794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400m Vrouwen series</a:t>
          </a:r>
          <a:endParaRPr lang="en-NL" sz="700">
            <a:solidFill>
              <a:srgbClr val="000000"/>
            </a:solidFill>
            <a:latin typeface="Arial Narrow" panose="020B0606020202030204" pitchFamily="34" charset="0"/>
          </a:endParaRPr>
        </a:p>
      </xdr:txBody>
    </xdr:sp>
    <xdr:clientData/>
  </xdr:twoCellAnchor>
  <xdr:twoCellAnchor>
    <xdr:from>
      <xdr:col>26</xdr:col>
      <xdr:colOff>81788</xdr:colOff>
      <xdr:row>6</xdr:row>
      <xdr:rowOff>7620</xdr:rowOff>
    </xdr:from>
    <xdr:to>
      <xdr:col>27</xdr:col>
      <xdr:colOff>28448</xdr:colOff>
      <xdr:row>7</xdr:row>
      <xdr:rowOff>12700</xdr:rowOff>
    </xdr:to>
    <xdr:sp macro="" textlink="">
      <xdr:nvSpPr>
        <xdr:cNvPr id="15695" name="Rectangle 15694">
          <a:extLst>
            <a:ext uri="{FF2B5EF4-FFF2-40B4-BE49-F238E27FC236}">
              <a16:creationId xmlns:a16="http://schemas.microsoft.com/office/drawing/2014/main" id="{2551A154-354D-4B7A-B5AB-DF5870C5E112}"/>
            </a:ext>
          </a:extLst>
        </xdr:cNvPr>
        <xdr:cNvSpPr/>
      </xdr:nvSpPr>
      <xdr:spPr>
        <a:xfrm>
          <a:off x="3449828"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26</xdr:col>
      <xdr:colOff>107188</xdr:colOff>
      <xdr:row>6</xdr:row>
      <xdr:rowOff>7620</xdr:rowOff>
    </xdr:from>
    <xdr:to>
      <xdr:col>27</xdr:col>
      <xdr:colOff>28448</xdr:colOff>
      <xdr:row>7</xdr:row>
      <xdr:rowOff>12700</xdr:rowOff>
    </xdr:to>
    <xdr:sp macro="" textlink="">
      <xdr:nvSpPr>
        <xdr:cNvPr id="15696" name="Rectangle 15695">
          <a:extLst>
            <a:ext uri="{FF2B5EF4-FFF2-40B4-BE49-F238E27FC236}">
              <a16:creationId xmlns:a16="http://schemas.microsoft.com/office/drawing/2014/main" id="{232C587C-174C-4A0F-9557-1BB8E03F5AB4}"/>
            </a:ext>
          </a:extLst>
        </xdr:cNvPr>
        <xdr:cNvSpPr/>
      </xdr:nvSpPr>
      <xdr:spPr>
        <a:xfrm>
          <a:off x="3475228"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26</xdr:col>
      <xdr:colOff>56388</xdr:colOff>
      <xdr:row>6</xdr:row>
      <xdr:rowOff>7620</xdr:rowOff>
    </xdr:from>
    <xdr:to>
      <xdr:col>26</xdr:col>
      <xdr:colOff>81788</xdr:colOff>
      <xdr:row>7</xdr:row>
      <xdr:rowOff>12700</xdr:rowOff>
    </xdr:to>
    <xdr:sp macro="" textlink="">
      <xdr:nvSpPr>
        <xdr:cNvPr id="15697" name="Rectangle 15696">
          <a:extLst>
            <a:ext uri="{FF2B5EF4-FFF2-40B4-BE49-F238E27FC236}">
              <a16:creationId xmlns:a16="http://schemas.microsoft.com/office/drawing/2014/main" id="{D947E825-F1C6-4AF5-9566-EAC33D9CF589}"/>
            </a:ext>
          </a:extLst>
        </xdr:cNvPr>
        <xdr:cNvSpPr/>
      </xdr:nvSpPr>
      <xdr:spPr>
        <a:xfrm>
          <a:off x="3424428" y="739140"/>
          <a:ext cx="254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38</xdr:col>
      <xdr:colOff>2540</xdr:colOff>
      <xdr:row>6</xdr:row>
      <xdr:rowOff>7620</xdr:rowOff>
    </xdr:from>
    <xdr:to>
      <xdr:col>42</xdr:col>
      <xdr:colOff>119380</xdr:colOff>
      <xdr:row>7</xdr:row>
      <xdr:rowOff>12700</xdr:rowOff>
    </xdr:to>
    <xdr:sp macro="" textlink="">
      <xdr:nvSpPr>
        <xdr:cNvPr id="15698" name="Tijdschema ASICS NK atletiek 2022 - V2.3.xlsm">
          <a:extLst>
            <a:ext uri="{FF2B5EF4-FFF2-40B4-BE49-F238E27FC236}">
              <a16:creationId xmlns:a16="http://schemas.microsoft.com/office/drawing/2014/main" id="{5FC72302-E526-41E4-8B41-BCE52B30A50E}"/>
            </a:ext>
          </a:extLst>
        </xdr:cNvPr>
        <xdr:cNvSpPr/>
      </xdr:nvSpPr>
      <xdr:spPr>
        <a:xfrm>
          <a:off x="4925060" y="739140"/>
          <a:ext cx="6350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100m Mannen series</a:t>
          </a:r>
          <a:endParaRPr lang="en-NL" sz="700">
            <a:solidFill>
              <a:srgbClr val="000000"/>
            </a:solidFill>
            <a:latin typeface="Arial Narrow" panose="020B0606020202030204" pitchFamily="34" charset="0"/>
          </a:endParaRPr>
        </a:p>
      </xdr:txBody>
    </xdr:sp>
    <xdr:clientData/>
  </xdr:twoCellAnchor>
  <xdr:twoCellAnchor>
    <xdr:from>
      <xdr:col>37</xdr:col>
      <xdr:colOff>55880</xdr:colOff>
      <xdr:row>6</xdr:row>
      <xdr:rowOff>7620</xdr:rowOff>
    </xdr:from>
    <xdr:to>
      <xdr:col>38</xdr:col>
      <xdr:colOff>2540</xdr:colOff>
      <xdr:row>7</xdr:row>
      <xdr:rowOff>12700</xdr:rowOff>
    </xdr:to>
    <xdr:sp macro="" textlink="">
      <xdr:nvSpPr>
        <xdr:cNvPr id="15699" name="Rectangle 15698">
          <a:extLst>
            <a:ext uri="{FF2B5EF4-FFF2-40B4-BE49-F238E27FC236}">
              <a16:creationId xmlns:a16="http://schemas.microsoft.com/office/drawing/2014/main" id="{59914B06-5D05-4375-9149-F9EDC5D8A278}"/>
            </a:ext>
          </a:extLst>
        </xdr:cNvPr>
        <xdr:cNvSpPr/>
      </xdr:nvSpPr>
      <xdr:spPr>
        <a:xfrm>
          <a:off x="484886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37</xdr:col>
      <xdr:colOff>81280</xdr:colOff>
      <xdr:row>6</xdr:row>
      <xdr:rowOff>7620</xdr:rowOff>
    </xdr:from>
    <xdr:to>
      <xdr:col>38</xdr:col>
      <xdr:colOff>2540</xdr:colOff>
      <xdr:row>7</xdr:row>
      <xdr:rowOff>12700</xdr:rowOff>
    </xdr:to>
    <xdr:sp macro="" textlink="">
      <xdr:nvSpPr>
        <xdr:cNvPr id="15700" name="Rectangle 15699">
          <a:extLst>
            <a:ext uri="{FF2B5EF4-FFF2-40B4-BE49-F238E27FC236}">
              <a16:creationId xmlns:a16="http://schemas.microsoft.com/office/drawing/2014/main" id="{72FDA6C5-9415-47F5-B123-8E0D07F38E32}"/>
            </a:ext>
          </a:extLst>
        </xdr:cNvPr>
        <xdr:cNvSpPr/>
      </xdr:nvSpPr>
      <xdr:spPr>
        <a:xfrm>
          <a:off x="4874260"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37</xdr:col>
      <xdr:colOff>5080</xdr:colOff>
      <xdr:row>6</xdr:row>
      <xdr:rowOff>7620</xdr:rowOff>
    </xdr:from>
    <xdr:to>
      <xdr:col>37</xdr:col>
      <xdr:colOff>55880</xdr:colOff>
      <xdr:row>7</xdr:row>
      <xdr:rowOff>12700</xdr:rowOff>
    </xdr:to>
    <xdr:sp macro="" textlink="">
      <xdr:nvSpPr>
        <xdr:cNvPr id="15701" name="Rectangle 15700">
          <a:extLst>
            <a:ext uri="{FF2B5EF4-FFF2-40B4-BE49-F238E27FC236}">
              <a16:creationId xmlns:a16="http://schemas.microsoft.com/office/drawing/2014/main" id="{7296E51F-C15B-4C46-833F-6A6B466CE204}"/>
            </a:ext>
          </a:extLst>
        </xdr:cNvPr>
        <xdr:cNvSpPr/>
      </xdr:nvSpPr>
      <xdr:spPr>
        <a:xfrm>
          <a:off x="4798060" y="739140"/>
          <a:ext cx="508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44</xdr:col>
      <xdr:colOff>28448</xdr:colOff>
      <xdr:row>6</xdr:row>
      <xdr:rowOff>7620</xdr:rowOff>
    </xdr:from>
    <xdr:to>
      <xdr:col>49</xdr:col>
      <xdr:colOff>15748</xdr:colOff>
      <xdr:row>7</xdr:row>
      <xdr:rowOff>12700</xdr:rowOff>
    </xdr:to>
    <xdr:sp macro="" textlink="">
      <xdr:nvSpPr>
        <xdr:cNvPr id="15702" name="Tijdschema ASICS NK atletiek 2022 - V2.3.xlsm">
          <a:extLst>
            <a:ext uri="{FF2B5EF4-FFF2-40B4-BE49-F238E27FC236}">
              <a16:creationId xmlns:a16="http://schemas.microsoft.com/office/drawing/2014/main" id="{9EAFA720-CB40-4738-89A0-5116B1DE07C4}"/>
            </a:ext>
          </a:extLst>
        </xdr:cNvPr>
        <xdr:cNvSpPr/>
      </xdr:nvSpPr>
      <xdr:spPr>
        <a:xfrm>
          <a:off x="5728208" y="739140"/>
          <a:ext cx="6350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100m Vrouwen series</a:t>
          </a:r>
          <a:endParaRPr lang="en-NL" sz="700">
            <a:solidFill>
              <a:srgbClr val="000000"/>
            </a:solidFill>
            <a:latin typeface="Arial Narrow" panose="020B0606020202030204" pitchFamily="34" charset="0"/>
          </a:endParaRPr>
        </a:p>
      </xdr:txBody>
    </xdr:sp>
    <xdr:clientData/>
  </xdr:twoCellAnchor>
  <xdr:twoCellAnchor>
    <xdr:from>
      <xdr:col>43</xdr:col>
      <xdr:colOff>81788</xdr:colOff>
      <xdr:row>6</xdr:row>
      <xdr:rowOff>7620</xdr:rowOff>
    </xdr:from>
    <xdr:to>
      <xdr:col>44</xdr:col>
      <xdr:colOff>28448</xdr:colOff>
      <xdr:row>7</xdr:row>
      <xdr:rowOff>12700</xdr:rowOff>
    </xdr:to>
    <xdr:sp macro="" textlink="">
      <xdr:nvSpPr>
        <xdr:cNvPr id="15703" name="Rectangle 15702">
          <a:extLst>
            <a:ext uri="{FF2B5EF4-FFF2-40B4-BE49-F238E27FC236}">
              <a16:creationId xmlns:a16="http://schemas.microsoft.com/office/drawing/2014/main" id="{DA45C546-90DE-4276-95E6-B0135BA0354B}"/>
            </a:ext>
          </a:extLst>
        </xdr:cNvPr>
        <xdr:cNvSpPr/>
      </xdr:nvSpPr>
      <xdr:spPr>
        <a:xfrm>
          <a:off x="5652008"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43</xdr:col>
      <xdr:colOff>107188</xdr:colOff>
      <xdr:row>6</xdr:row>
      <xdr:rowOff>7620</xdr:rowOff>
    </xdr:from>
    <xdr:to>
      <xdr:col>44</xdr:col>
      <xdr:colOff>28448</xdr:colOff>
      <xdr:row>7</xdr:row>
      <xdr:rowOff>12700</xdr:rowOff>
    </xdr:to>
    <xdr:sp macro="" textlink="">
      <xdr:nvSpPr>
        <xdr:cNvPr id="15704" name="Rectangle 15703">
          <a:extLst>
            <a:ext uri="{FF2B5EF4-FFF2-40B4-BE49-F238E27FC236}">
              <a16:creationId xmlns:a16="http://schemas.microsoft.com/office/drawing/2014/main" id="{7C1519FC-E32B-45A7-9DCB-15E4DD0C81F3}"/>
            </a:ext>
          </a:extLst>
        </xdr:cNvPr>
        <xdr:cNvSpPr/>
      </xdr:nvSpPr>
      <xdr:spPr>
        <a:xfrm>
          <a:off x="5677408"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43</xdr:col>
      <xdr:colOff>30988</xdr:colOff>
      <xdr:row>6</xdr:row>
      <xdr:rowOff>7620</xdr:rowOff>
    </xdr:from>
    <xdr:to>
      <xdr:col>43</xdr:col>
      <xdr:colOff>81788</xdr:colOff>
      <xdr:row>7</xdr:row>
      <xdr:rowOff>12700</xdr:rowOff>
    </xdr:to>
    <xdr:sp macro="" textlink="">
      <xdr:nvSpPr>
        <xdr:cNvPr id="15705" name="Rectangle 15704">
          <a:extLst>
            <a:ext uri="{FF2B5EF4-FFF2-40B4-BE49-F238E27FC236}">
              <a16:creationId xmlns:a16="http://schemas.microsoft.com/office/drawing/2014/main" id="{8C847FC0-2BEC-4755-BC3F-A6A2CA0CFA35}"/>
            </a:ext>
          </a:extLst>
        </xdr:cNvPr>
        <xdr:cNvSpPr/>
      </xdr:nvSpPr>
      <xdr:spPr>
        <a:xfrm>
          <a:off x="5601208" y="739140"/>
          <a:ext cx="508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51</xdr:col>
      <xdr:colOff>2540</xdr:colOff>
      <xdr:row>6</xdr:row>
      <xdr:rowOff>7620</xdr:rowOff>
    </xdr:from>
    <xdr:to>
      <xdr:col>53</xdr:col>
      <xdr:colOff>48260</xdr:colOff>
      <xdr:row>7</xdr:row>
      <xdr:rowOff>12700</xdr:rowOff>
    </xdr:to>
    <xdr:sp macro="" textlink="">
      <xdr:nvSpPr>
        <xdr:cNvPr id="15706" name="Tijdschema ASICS NK atletiek 2022 - V2.3.xlsm">
          <a:extLst>
            <a:ext uri="{FF2B5EF4-FFF2-40B4-BE49-F238E27FC236}">
              <a16:creationId xmlns:a16="http://schemas.microsoft.com/office/drawing/2014/main" id="{6D517B71-93A0-4339-8029-2805F0DC914F}"/>
            </a:ext>
          </a:extLst>
        </xdr:cNvPr>
        <xdr:cNvSpPr/>
      </xdr:nvSpPr>
      <xdr:spPr>
        <a:xfrm>
          <a:off x="6609080" y="739140"/>
          <a:ext cx="3048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800m Mannen series</a:t>
          </a:r>
          <a:endParaRPr lang="en-NL" sz="700">
            <a:solidFill>
              <a:srgbClr val="000000"/>
            </a:solidFill>
            <a:latin typeface="Arial Narrow" panose="020B0606020202030204" pitchFamily="34" charset="0"/>
          </a:endParaRPr>
        </a:p>
      </xdr:txBody>
    </xdr:sp>
    <xdr:clientData/>
  </xdr:twoCellAnchor>
  <xdr:twoCellAnchor>
    <xdr:from>
      <xdr:col>50</xdr:col>
      <xdr:colOff>81280</xdr:colOff>
      <xdr:row>6</xdr:row>
      <xdr:rowOff>7620</xdr:rowOff>
    </xdr:from>
    <xdr:to>
      <xdr:col>51</xdr:col>
      <xdr:colOff>2540</xdr:colOff>
      <xdr:row>7</xdr:row>
      <xdr:rowOff>12700</xdr:rowOff>
    </xdr:to>
    <xdr:sp macro="" textlink="">
      <xdr:nvSpPr>
        <xdr:cNvPr id="15707" name="Rectangle 15706">
          <a:extLst>
            <a:ext uri="{FF2B5EF4-FFF2-40B4-BE49-F238E27FC236}">
              <a16:creationId xmlns:a16="http://schemas.microsoft.com/office/drawing/2014/main" id="{985FF5BB-A051-4F00-BF0B-AFCBBDEEF817}"/>
            </a:ext>
          </a:extLst>
        </xdr:cNvPr>
        <xdr:cNvSpPr/>
      </xdr:nvSpPr>
      <xdr:spPr>
        <a:xfrm>
          <a:off x="6558280"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50</xdr:col>
      <xdr:colOff>81280</xdr:colOff>
      <xdr:row>6</xdr:row>
      <xdr:rowOff>7620</xdr:rowOff>
    </xdr:from>
    <xdr:to>
      <xdr:col>51</xdr:col>
      <xdr:colOff>2540</xdr:colOff>
      <xdr:row>7</xdr:row>
      <xdr:rowOff>12700</xdr:rowOff>
    </xdr:to>
    <xdr:sp macro="" textlink="">
      <xdr:nvSpPr>
        <xdr:cNvPr id="15708" name="Rectangle 15707">
          <a:extLst>
            <a:ext uri="{FF2B5EF4-FFF2-40B4-BE49-F238E27FC236}">
              <a16:creationId xmlns:a16="http://schemas.microsoft.com/office/drawing/2014/main" id="{FC83042A-FA8B-4035-9033-83F0D2A97118}"/>
            </a:ext>
          </a:extLst>
        </xdr:cNvPr>
        <xdr:cNvSpPr/>
      </xdr:nvSpPr>
      <xdr:spPr>
        <a:xfrm>
          <a:off x="6558280"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50</xdr:col>
      <xdr:colOff>55880</xdr:colOff>
      <xdr:row>6</xdr:row>
      <xdr:rowOff>7620</xdr:rowOff>
    </xdr:from>
    <xdr:to>
      <xdr:col>50</xdr:col>
      <xdr:colOff>81280</xdr:colOff>
      <xdr:row>7</xdr:row>
      <xdr:rowOff>12700</xdr:rowOff>
    </xdr:to>
    <xdr:sp macro="" textlink="">
      <xdr:nvSpPr>
        <xdr:cNvPr id="15709" name="Rectangle 15708">
          <a:extLst>
            <a:ext uri="{FF2B5EF4-FFF2-40B4-BE49-F238E27FC236}">
              <a16:creationId xmlns:a16="http://schemas.microsoft.com/office/drawing/2014/main" id="{D5DBD618-ECFC-4F41-AD02-F059FBB6103F}"/>
            </a:ext>
          </a:extLst>
        </xdr:cNvPr>
        <xdr:cNvSpPr/>
      </xdr:nvSpPr>
      <xdr:spPr>
        <a:xfrm>
          <a:off x="6532880" y="739140"/>
          <a:ext cx="254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54</xdr:col>
      <xdr:colOff>54356</xdr:colOff>
      <xdr:row>6</xdr:row>
      <xdr:rowOff>7620</xdr:rowOff>
    </xdr:from>
    <xdr:to>
      <xdr:col>56</xdr:col>
      <xdr:colOff>100076</xdr:colOff>
      <xdr:row>7</xdr:row>
      <xdr:rowOff>12700</xdr:rowOff>
    </xdr:to>
    <xdr:sp macro="" textlink="">
      <xdr:nvSpPr>
        <xdr:cNvPr id="15710" name="Tijdschema ASICS NK atletiek 2022 - V2.3.xlsm">
          <a:extLst>
            <a:ext uri="{FF2B5EF4-FFF2-40B4-BE49-F238E27FC236}">
              <a16:creationId xmlns:a16="http://schemas.microsoft.com/office/drawing/2014/main" id="{50CEDB4C-5AB2-4856-B2EE-770DB106708C}"/>
            </a:ext>
          </a:extLst>
        </xdr:cNvPr>
        <xdr:cNvSpPr/>
      </xdr:nvSpPr>
      <xdr:spPr>
        <a:xfrm>
          <a:off x="7049516" y="739140"/>
          <a:ext cx="3048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800m Vrouwen series</a:t>
          </a:r>
          <a:endParaRPr lang="en-NL" sz="700">
            <a:solidFill>
              <a:srgbClr val="000000"/>
            </a:solidFill>
            <a:latin typeface="Arial Narrow" panose="020B0606020202030204" pitchFamily="34" charset="0"/>
          </a:endParaRPr>
        </a:p>
      </xdr:txBody>
    </xdr:sp>
    <xdr:clientData/>
  </xdr:twoCellAnchor>
  <xdr:twoCellAnchor>
    <xdr:from>
      <xdr:col>54</xdr:col>
      <xdr:colOff>3556</xdr:colOff>
      <xdr:row>6</xdr:row>
      <xdr:rowOff>7620</xdr:rowOff>
    </xdr:from>
    <xdr:to>
      <xdr:col>54</xdr:col>
      <xdr:colOff>54356</xdr:colOff>
      <xdr:row>7</xdr:row>
      <xdr:rowOff>12700</xdr:rowOff>
    </xdr:to>
    <xdr:sp macro="" textlink="">
      <xdr:nvSpPr>
        <xdr:cNvPr id="15711" name="Rectangle 15710">
          <a:extLst>
            <a:ext uri="{FF2B5EF4-FFF2-40B4-BE49-F238E27FC236}">
              <a16:creationId xmlns:a16="http://schemas.microsoft.com/office/drawing/2014/main" id="{9C19CE64-55BF-43EA-8696-27D1D25F0DA5}"/>
            </a:ext>
          </a:extLst>
        </xdr:cNvPr>
        <xdr:cNvSpPr/>
      </xdr:nvSpPr>
      <xdr:spPr>
        <a:xfrm>
          <a:off x="6998716"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54</xdr:col>
      <xdr:colOff>3556</xdr:colOff>
      <xdr:row>6</xdr:row>
      <xdr:rowOff>7620</xdr:rowOff>
    </xdr:from>
    <xdr:to>
      <xdr:col>54</xdr:col>
      <xdr:colOff>54356</xdr:colOff>
      <xdr:row>7</xdr:row>
      <xdr:rowOff>12700</xdr:rowOff>
    </xdr:to>
    <xdr:sp macro="" textlink="">
      <xdr:nvSpPr>
        <xdr:cNvPr id="15712" name="Rectangle 15711">
          <a:extLst>
            <a:ext uri="{FF2B5EF4-FFF2-40B4-BE49-F238E27FC236}">
              <a16:creationId xmlns:a16="http://schemas.microsoft.com/office/drawing/2014/main" id="{BEFFAEF2-ACC3-49EA-A015-036D21C82E86}"/>
            </a:ext>
          </a:extLst>
        </xdr:cNvPr>
        <xdr:cNvSpPr/>
      </xdr:nvSpPr>
      <xdr:spPr>
        <a:xfrm>
          <a:off x="6998716"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53</xdr:col>
      <xdr:colOff>107696</xdr:colOff>
      <xdr:row>6</xdr:row>
      <xdr:rowOff>7620</xdr:rowOff>
    </xdr:from>
    <xdr:to>
      <xdr:col>54</xdr:col>
      <xdr:colOff>3556</xdr:colOff>
      <xdr:row>7</xdr:row>
      <xdr:rowOff>12700</xdr:rowOff>
    </xdr:to>
    <xdr:sp macro="" textlink="">
      <xdr:nvSpPr>
        <xdr:cNvPr id="15713" name="Rectangle 15712">
          <a:extLst>
            <a:ext uri="{FF2B5EF4-FFF2-40B4-BE49-F238E27FC236}">
              <a16:creationId xmlns:a16="http://schemas.microsoft.com/office/drawing/2014/main" id="{9E66A883-6A63-4D02-A8BA-F71D0AC97A35}"/>
            </a:ext>
          </a:extLst>
        </xdr:cNvPr>
        <xdr:cNvSpPr/>
      </xdr:nvSpPr>
      <xdr:spPr>
        <a:xfrm>
          <a:off x="6973316" y="739140"/>
          <a:ext cx="254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59</xdr:col>
      <xdr:colOff>2540</xdr:colOff>
      <xdr:row>6</xdr:row>
      <xdr:rowOff>7620</xdr:rowOff>
    </xdr:from>
    <xdr:to>
      <xdr:col>61</xdr:col>
      <xdr:colOff>73660</xdr:colOff>
      <xdr:row>7</xdr:row>
      <xdr:rowOff>12700</xdr:rowOff>
    </xdr:to>
    <xdr:sp macro="" textlink="">
      <xdr:nvSpPr>
        <xdr:cNvPr id="15714" name="Tijdschema ASICS NK atletiek 2022 - V2.3.xlsm">
          <a:extLst>
            <a:ext uri="{FF2B5EF4-FFF2-40B4-BE49-F238E27FC236}">
              <a16:creationId xmlns:a16="http://schemas.microsoft.com/office/drawing/2014/main" id="{018183C0-A75E-4CD4-B881-99D62C3C9F21}"/>
            </a:ext>
          </a:extLst>
        </xdr:cNvPr>
        <xdr:cNvSpPr/>
      </xdr:nvSpPr>
      <xdr:spPr>
        <a:xfrm>
          <a:off x="7645400" y="739140"/>
          <a:ext cx="3302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100m Mannen halve finale</a:t>
          </a:r>
          <a:endParaRPr lang="en-NL" sz="700">
            <a:solidFill>
              <a:srgbClr val="000000"/>
            </a:solidFill>
            <a:latin typeface="Arial Narrow" panose="020B0606020202030204" pitchFamily="34" charset="0"/>
          </a:endParaRPr>
        </a:p>
      </xdr:txBody>
    </xdr:sp>
    <xdr:clientData/>
  </xdr:twoCellAnchor>
  <xdr:twoCellAnchor>
    <xdr:from>
      <xdr:col>58</xdr:col>
      <xdr:colOff>55880</xdr:colOff>
      <xdr:row>6</xdr:row>
      <xdr:rowOff>7620</xdr:rowOff>
    </xdr:from>
    <xdr:to>
      <xdr:col>59</xdr:col>
      <xdr:colOff>2540</xdr:colOff>
      <xdr:row>7</xdr:row>
      <xdr:rowOff>12700</xdr:rowOff>
    </xdr:to>
    <xdr:sp macro="" textlink="">
      <xdr:nvSpPr>
        <xdr:cNvPr id="15715" name="Rectangle 15714">
          <a:extLst>
            <a:ext uri="{FF2B5EF4-FFF2-40B4-BE49-F238E27FC236}">
              <a16:creationId xmlns:a16="http://schemas.microsoft.com/office/drawing/2014/main" id="{E4B772F5-9AC5-4656-BE6B-DEA05AB8B885}"/>
            </a:ext>
          </a:extLst>
        </xdr:cNvPr>
        <xdr:cNvSpPr/>
      </xdr:nvSpPr>
      <xdr:spPr>
        <a:xfrm>
          <a:off x="756920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58</xdr:col>
      <xdr:colOff>81280</xdr:colOff>
      <xdr:row>6</xdr:row>
      <xdr:rowOff>7620</xdr:rowOff>
    </xdr:from>
    <xdr:to>
      <xdr:col>59</xdr:col>
      <xdr:colOff>2540</xdr:colOff>
      <xdr:row>7</xdr:row>
      <xdr:rowOff>12700</xdr:rowOff>
    </xdr:to>
    <xdr:sp macro="" textlink="">
      <xdr:nvSpPr>
        <xdr:cNvPr id="15716" name="Rectangle 15715">
          <a:extLst>
            <a:ext uri="{FF2B5EF4-FFF2-40B4-BE49-F238E27FC236}">
              <a16:creationId xmlns:a16="http://schemas.microsoft.com/office/drawing/2014/main" id="{197A77B8-0A5E-4E0D-B813-84DE46433358}"/>
            </a:ext>
          </a:extLst>
        </xdr:cNvPr>
        <xdr:cNvSpPr/>
      </xdr:nvSpPr>
      <xdr:spPr>
        <a:xfrm>
          <a:off x="7594600"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58</xdr:col>
      <xdr:colOff>5080</xdr:colOff>
      <xdr:row>6</xdr:row>
      <xdr:rowOff>7620</xdr:rowOff>
    </xdr:from>
    <xdr:to>
      <xdr:col>58</xdr:col>
      <xdr:colOff>55880</xdr:colOff>
      <xdr:row>7</xdr:row>
      <xdr:rowOff>12700</xdr:rowOff>
    </xdr:to>
    <xdr:sp macro="" textlink="">
      <xdr:nvSpPr>
        <xdr:cNvPr id="15717" name="Rectangle 15716">
          <a:extLst>
            <a:ext uri="{FF2B5EF4-FFF2-40B4-BE49-F238E27FC236}">
              <a16:creationId xmlns:a16="http://schemas.microsoft.com/office/drawing/2014/main" id="{64BD804E-F153-46A5-8718-0C175B6F37E8}"/>
            </a:ext>
          </a:extLst>
        </xdr:cNvPr>
        <xdr:cNvSpPr/>
      </xdr:nvSpPr>
      <xdr:spPr>
        <a:xfrm>
          <a:off x="7518400" y="739140"/>
          <a:ext cx="508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62</xdr:col>
      <xdr:colOff>80264</xdr:colOff>
      <xdr:row>6</xdr:row>
      <xdr:rowOff>7620</xdr:rowOff>
    </xdr:from>
    <xdr:to>
      <xdr:col>65</xdr:col>
      <xdr:colOff>21844</xdr:colOff>
      <xdr:row>7</xdr:row>
      <xdr:rowOff>12700</xdr:rowOff>
    </xdr:to>
    <xdr:sp macro="" textlink="">
      <xdr:nvSpPr>
        <xdr:cNvPr id="15718" name="Tijdschema ASICS NK atletiek 2022 - V2.3.xlsm">
          <a:extLst>
            <a:ext uri="{FF2B5EF4-FFF2-40B4-BE49-F238E27FC236}">
              <a16:creationId xmlns:a16="http://schemas.microsoft.com/office/drawing/2014/main" id="{848D7DF2-6902-48CB-A72F-0784B983B840}"/>
            </a:ext>
          </a:extLst>
        </xdr:cNvPr>
        <xdr:cNvSpPr/>
      </xdr:nvSpPr>
      <xdr:spPr>
        <a:xfrm>
          <a:off x="8111744" y="739140"/>
          <a:ext cx="3302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100m Vrouwen halve finale</a:t>
          </a:r>
          <a:endParaRPr lang="en-NL" sz="700">
            <a:solidFill>
              <a:srgbClr val="000000"/>
            </a:solidFill>
            <a:latin typeface="Arial Narrow" panose="020B0606020202030204" pitchFamily="34" charset="0"/>
          </a:endParaRPr>
        </a:p>
      </xdr:txBody>
    </xdr:sp>
    <xdr:clientData/>
  </xdr:twoCellAnchor>
  <xdr:twoCellAnchor>
    <xdr:from>
      <xdr:col>62</xdr:col>
      <xdr:colOff>4064</xdr:colOff>
      <xdr:row>6</xdr:row>
      <xdr:rowOff>7620</xdr:rowOff>
    </xdr:from>
    <xdr:to>
      <xdr:col>62</xdr:col>
      <xdr:colOff>80264</xdr:colOff>
      <xdr:row>7</xdr:row>
      <xdr:rowOff>12700</xdr:rowOff>
    </xdr:to>
    <xdr:sp macro="" textlink="">
      <xdr:nvSpPr>
        <xdr:cNvPr id="15719" name="Rectangle 15718">
          <a:extLst>
            <a:ext uri="{FF2B5EF4-FFF2-40B4-BE49-F238E27FC236}">
              <a16:creationId xmlns:a16="http://schemas.microsoft.com/office/drawing/2014/main" id="{6C9B6E57-8A91-4340-8F3A-2983A0F6076C}"/>
            </a:ext>
          </a:extLst>
        </xdr:cNvPr>
        <xdr:cNvSpPr/>
      </xdr:nvSpPr>
      <xdr:spPr>
        <a:xfrm>
          <a:off x="8035544"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62</xdr:col>
      <xdr:colOff>29464</xdr:colOff>
      <xdr:row>6</xdr:row>
      <xdr:rowOff>7620</xdr:rowOff>
    </xdr:from>
    <xdr:to>
      <xdr:col>62</xdr:col>
      <xdr:colOff>80264</xdr:colOff>
      <xdr:row>7</xdr:row>
      <xdr:rowOff>12700</xdr:rowOff>
    </xdr:to>
    <xdr:sp macro="" textlink="">
      <xdr:nvSpPr>
        <xdr:cNvPr id="15720" name="Rectangle 15719">
          <a:extLst>
            <a:ext uri="{FF2B5EF4-FFF2-40B4-BE49-F238E27FC236}">
              <a16:creationId xmlns:a16="http://schemas.microsoft.com/office/drawing/2014/main" id="{B99E1676-961F-4AC1-8068-2F4E6AED9A17}"/>
            </a:ext>
          </a:extLst>
        </xdr:cNvPr>
        <xdr:cNvSpPr/>
      </xdr:nvSpPr>
      <xdr:spPr>
        <a:xfrm>
          <a:off x="8060944"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61</xdr:col>
      <xdr:colOff>82804</xdr:colOff>
      <xdr:row>6</xdr:row>
      <xdr:rowOff>7620</xdr:rowOff>
    </xdr:from>
    <xdr:to>
      <xdr:col>62</xdr:col>
      <xdr:colOff>4064</xdr:colOff>
      <xdr:row>7</xdr:row>
      <xdr:rowOff>12700</xdr:rowOff>
    </xdr:to>
    <xdr:sp macro="" textlink="">
      <xdr:nvSpPr>
        <xdr:cNvPr id="15721" name="Rectangle 15720">
          <a:extLst>
            <a:ext uri="{FF2B5EF4-FFF2-40B4-BE49-F238E27FC236}">
              <a16:creationId xmlns:a16="http://schemas.microsoft.com/office/drawing/2014/main" id="{79674B25-0F1E-410B-ABA5-5513FB25D58B}"/>
            </a:ext>
          </a:extLst>
        </xdr:cNvPr>
        <xdr:cNvSpPr/>
      </xdr:nvSpPr>
      <xdr:spPr>
        <a:xfrm>
          <a:off x="7984744" y="739140"/>
          <a:ext cx="508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68</xdr:col>
      <xdr:colOff>2540</xdr:colOff>
      <xdr:row>6</xdr:row>
      <xdr:rowOff>7620</xdr:rowOff>
    </xdr:from>
    <xdr:to>
      <xdr:col>70</xdr:col>
      <xdr:colOff>22860</xdr:colOff>
      <xdr:row>7</xdr:row>
      <xdr:rowOff>12700</xdr:rowOff>
    </xdr:to>
    <xdr:sp macro="" textlink="">
      <xdr:nvSpPr>
        <xdr:cNvPr id="15722" name="Tijdschema ASICS NK atletiek 2022 - V2.3.xlsm">
          <a:extLst>
            <a:ext uri="{FF2B5EF4-FFF2-40B4-BE49-F238E27FC236}">
              <a16:creationId xmlns:a16="http://schemas.microsoft.com/office/drawing/2014/main" id="{8EB9BE0E-2F49-4B45-B18B-1B317CF7B532}"/>
            </a:ext>
          </a:extLst>
        </xdr:cNvPr>
        <xdr:cNvSpPr/>
      </xdr:nvSpPr>
      <xdr:spPr>
        <a:xfrm>
          <a:off x="8811260" y="739140"/>
          <a:ext cx="2794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400mH Mannen series</a:t>
          </a:r>
          <a:endParaRPr lang="en-NL" sz="700">
            <a:solidFill>
              <a:srgbClr val="000000"/>
            </a:solidFill>
            <a:latin typeface="Arial Narrow" panose="020B0606020202030204" pitchFamily="34" charset="0"/>
          </a:endParaRPr>
        </a:p>
      </xdr:txBody>
    </xdr:sp>
    <xdr:clientData/>
  </xdr:twoCellAnchor>
  <xdr:twoCellAnchor>
    <xdr:from>
      <xdr:col>67</xdr:col>
      <xdr:colOff>55880</xdr:colOff>
      <xdr:row>6</xdr:row>
      <xdr:rowOff>7620</xdr:rowOff>
    </xdr:from>
    <xdr:to>
      <xdr:col>68</xdr:col>
      <xdr:colOff>2540</xdr:colOff>
      <xdr:row>7</xdr:row>
      <xdr:rowOff>12700</xdr:rowOff>
    </xdr:to>
    <xdr:sp macro="" textlink="">
      <xdr:nvSpPr>
        <xdr:cNvPr id="15723" name="Rectangle 15722">
          <a:extLst>
            <a:ext uri="{FF2B5EF4-FFF2-40B4-BE49-F238E27FC236}">
              <a16:creationId xmlns:a16="http://schemas.microsoft.com/office/drawing/2014/main" id="{B2706D4A-4C28-41A6-9ADF-8F6226CF5267}"/>
            </a:ext>
          </a:extLst>
        </xdr:cNvPr>
        <xdr:cNvSpPr/>
      </xdr:nvSpPr>
      <xdr:spPr>
        <a:xfrm>
          <a:off x="873506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67</xdr:col>
      <xdr:colOff>81280</xdr:colOff>
      <xdr:row>6</xdr:row>
      <xdr:rowOff>7620</xdr:rowOff>
    </xdr:from>
    <xdr:to>
      <xdr:col>68</xdr:col>
      <xdr:colOff>2540</xdr:colOff>
      <xdr:row>7</xdr:row>
      <xdr:rowOff>12700</xdr:rowOff>
    </xdr:to>
    <xdr:sp macro="" textlink="">
      <xdr:nvSpPr>
        <xdr:cNvPr id="15724" name="Rectangle 15723">
          <a:extLst>
            <a:ext uri="{FF2B5EF4-FFF2-40B4-BE49-F238E27FC236}">
              <a16:creationId xmlns:a16="http://schemas.microsoft.com/office/drawing/2014/main" id="{C5FC4433-84C1-49E1-9106-7A465685C764}"/>
            </a:ext>
          </a:extLst>
        </xdr:cNvPr>
        <xdr:cNvSpPr/>
      </xdr:nvSpPr>
      <xdr:spPr>
        <a:xfrm>
          <a:off x="8760460"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67</xdr:col>
      <xdr:colOff>30480</xdr:colOff>
      <xdr:row>6</xdr:row>
      <xdr:rowOff>7620</xdr:rowOff>
    </xdr:from>
    <xdr:to>
      <xdr:col>67</xdr:col>
      <xdr:colOff>55880</xdr:colOff>
      <xdr:row>7</xdr:row>
      <xdr:rowOff>12700</xdr:rowOff>
    </xdr:to>
    <xdr:sp macro="" textlink="">
      <xdr:nvSpPr>
        <xdr:cNvPr id="15725" name="Rectangle 15724">
          <a:extLst>
            <a:ext uri="{FF2B5EF4-FFF2-40B4-BE49-F238E27FC236}">
              <a16:creationId xmlns:a16="http://schemas.microsoft.com/office/drawing/2014/main" id="{027B7AEA-5AD2-4130-9BA9-5EBEAFD75721}"/>
            </a:ext>
          </a:extLst>
        </xdr:cNvPr>
        <xdr:cNvSpPr/>
      </xdr:nvSpPr>
      <xdr:spPr>
        <a:xfrm>
          <a:off x="8709660" y="739140"/>
          <a:ext cx="254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72</xdr:col>
      <xdr:colOff>2540</xdr:colOff>
      <xdr:row>6</xdr:row>
      <xdr:rowOff>7620</xdr:rowOff>
    </xdr:from>
    <xdr:to>
      <xdr:col>74</xdr:col>
      <xdr:colOff>22860</xdr:colOff>
      <xdr:row>7</xdr:row>
      <xdr:rowOff>12700</xdr:rowOff>
    </xdr:to>
    <xdr:sp macro="" textlink="">
      <xdr:nvSpPr>
        <xdr:cNvPr id="15726" name="Tijdschema ASICS NK atletiek 2022 - V2.3.xlsm">
          <a:extLst>
            <a:ext uri="{FF2B5EF4-FFF2-40B4-BE49-F238E27FC236}">
              <a16:creationId xmlns:a16="http://schemas.microsoft.com/office/drawing/2014/main" id="{0B17F317-E59D-4408-9E61-D028F6B12B40}"/>
            </a:ext>
          </a:extLst>
        </xdr:cNvPr>
        <xdr:cNvSpPr/>
      </xdr:nvSpPr>
      <xdr:spPr>
        <a:xfrm>
          <a:off x="9329420" y="739140"/>
          <a:ext cx="2794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400mH Vrouwen series</a:t>
          </a:r>
          <a:endParaRPr lang="en-NL" sz="700">
            <a:solidFill>
              <a:srgbClr val="000000"/>
            </a:solidFill>
            <a:latin typeface="Arial Narrow" panose="020B0606020202030204" pitchFamily="34" charset="0"/>
          </a:endParaRPr>
        </a:p>
      </xdr:txBody>
    </xdr:sp>
    <xdr:clientData/>
  </xdr:twoCellAnchor>
  <xdr:twoCellAnchor>
    <xdr:from>
      <xdr:col>71</xdr:col>
      <xdr:colOff>55880</xdr:colOff>
      <xdr:row>6</xdr:row>
      <xdr:rowOff>7620</xdr:rowOff>
    </xdr:from>
    <xdr:to>
      <xdr:col>72</xdr:col>
      <xdr:colOff>2540</xdr:colOff>
      <xdr:row>7</xdr:row>
      <xdr:rowOff>12700</xdr:rowOff>
    </xdr:to>
    <xdr:sp macro="" textlink="">
      <xdr:nvSpPr>
        <xdr:cNvPr id="15727" name="Rectangle 15726">
          <a:extLst>
            <a:ext uri="{FF2B5EF4-FFF2-40B4-BE49-F238E27FC236}">
              <a16:creationId xmlns:a16="http://schemas.microsoft.com/office/drawing/2014/main" id="{A3BACBCA-AE68-4E3B-AC29-872AE4C61327}"/>
            </a:ext>
          </a:extLst>
        </xdr:cNvPr>
        <xdr:cNvSpPr/>
      </xdr:nvSpPr>
      <xdr:spPr>
        <a:xfrm>
          <a:off x="925322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71</xdr:col>
      <xdr:colOff>81280</xdr:colOff>
      <xdr:row>6</xdr:row>
      <xdr:rowOff>7620</xdr:rowOff>
    </xdr:from>
    <xdr:to>
      <xdr:col>72</xdr:col>
      <xdr:colOff>2540</xdr:colOff>
      <xdr:row>7</xdr:row>
      <xdr:rowOff>12700</xdr:rowOff>
    </xdr:to>
    <xdr:sp macro="" textlink="">
      <xdr:nvSpPr>
        <xdr:cNvPr id="15728" name="Rectangle 15727">
          <a:extLst>
            <a:ext uri="{FF2B5EF4-FFF2-40B4-BE49-F238E27FC236}">
              <a16:creationId xmlns:a16="http://schemas.microsoft.com/office/drawing/2014/main" id="{8AB7C2CB-E25B-4BBC-AEE6-427BF400274A}"/>
            </a:ext>
          </a:extLst>
        </xdr:cNvPr>
        <xdr:cNvSpPr/>
      </xdr:nvSpPr>
      <xdr:spPr>
        <a:xfrm>
          <a:off x="9278620"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71</xdr:col>
      <xdr:colOff>30480</xdr:colOff>
      <xdr:row>6</xdr:row>
      <xdr:rowOff>7620</xdr:rowOff>
    </xdr:from>
    <xdr:to>
      <xdr:col>71</xdr:col>
      <xdr:colOff>55880</xdr:colOff>
      <xdr:row>7</xdr:row>
      <xdr:rowOff>12700</xdr:rowOff>
    </xdr:to>
    <xdr:sp macro="" textlink="">
      <xdr:nvSpPr>
        <xdr:cNvPr id="15729" name="Rectangle 15728">
          <a:extLst>
            <a:ext uri="{FF2B5EF4-FFF2-40B4-BE49-F238E27FC236}">
              <a16:creationId xmlns:a16="http://schemas.microsoft.com/office/drawing/2014/main" id="{44175302-5458-4E3D-B716-A2911A84EE23}"/>
            </a:ext>
          </a:extLst>
        </xdr:cNvPr>
        <xdr:cNvSpPr/>
      </xdr:nvSpPr>
      <xdr:spPr>
        <a:xfrm>
          <a:off x="9227820" y="739140"/>
          <a:ext cx="254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78</xdr:col>
      <xdr:colOff>80264</xdr:colOff>
      <xdr:row>6</xdr:row>
      <xdr:rowOff>7620</xdr:rowOff>
    </xdr:from>
    <xdr:to>
      <xdr:col>78</xdr:col>
      <xdr:colOff>105664</xdr:colOff>
      <xdr:row>7</xdr:row>
      <xdr:rowOff>12700</xdr:rowOff>
    </xdr:to>
    <xdr:sp macro="" textlink="">
      <xdr:nvSpPr>
        <xdr:cNvPr id="15730" name="Tijdschema ASICS NK atletiek 2022 - V2.3.xlsm">
          <a:extLst>
            <a:ext uri="{FF2B5EF4-FFF2-40B4-BE49-F238E27FC236}">
              <a16:creationId xmlns:a16="http://schemas.microsoft.com/office/drawing/2014/main" id="{01410F1E-E48D-4159-BA32-E1C099A39989}"/>
            </a:ext>
          </a:extLst>
        </xdr:cNvPr>
        <xdr:cNvSpPr/>
      </xdr:nvSpPr>
      <xdr:spPr>
        <a:xfrm>
          <a:off x="10184384" y="739140"/>
          <a:ext cx="254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100m Mannen finale</a:t>
          </a:r>
          <a:endParaRPr lang="en-NL" sz="700">
            <a:solidFill>
              <a:srgbClr val="000000"/>
            </a:solidFill>
            <a:latin typeface="Arial Narrow" panose="020B0606020202030204" pitchFamily="34" charset="0"/>
          </a:endParaRPr>
        </a:p>
      </xdr:txBody>
    </xdr:sp>
    <xdr:clientData/>
  </xdr:twoCellAnchor>
  <xdr:twoCellAnchor>
    <xdr:from>
      <xdr:col>78</xdr:col>
      <xdr:colOff>4064</xdr:colOff>
      <xdr:row>6</xdr:row>
      <xdr:rowOff>7620</xdr:rowOff>
    </xdr:from>
    <xdr:to>
      <xdr:col>78</xdr:col>
      <xdr:colOff>80264</xdr:colOff>
      <xdr:row>7</xdr:row>
      <xdr:rowOff>12700</xdr:rowOff>
    </xdr:to>
    <xdr:sp macro="" textlink="">
      <xdr:nvSpPr>
        <xdr:cNvPr id="15731" name="Rectangle 15730">
          <a:extLst>
            <a:ext uri="{FF2B5EF4-FFF2-40B4-BE49-F238E27FC236}">
              <a16:creationId xmlns:a16="http://schemas.microsoft.com/office/drawing/2014/main" id="{F38396BC-5E04-46B3-BFD8-CC90A8F68224}"/>
            </a:ext>
          </a:extLst>
        </xdr:cNvPr>
        <xdr:cNvSpPr/>
      </xdr:nvSpPr>
      <xdr:spPr>
        <a:xfrm>
          <a:off x="10108184"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78</xdr:col>
      <xdr:colOff>29464</xdr:colOff>
      <xdr:row>6</xdr:row>
      <xdr:rowOff>7620</xdr:rowOff>
    </xdr:from>
    <xdr:to>
      <xdr:col>78</xdr:col>
      <xdr:colOff>80264</xdr:colOff>
      <xdr:row>7</xdr:row>
      <xdr:rowOff>12700</xdr:rowOff>
    </xdr:to>
    <xdr:sp macro="" textlink="">
      <xdr:nvSpPr>
        <xdr:cNvPr id="15732" name="Rectangle 15731">
          <a:extLst>
            <a:ext uri="{FF2B5EF4-FFF2-40B4-BE49-F238E27FC236}">
              <a16:creationId xmlns:a16="http://schemas.microsoft.com/office/drawing/2014/main" id="{944B6E3C-C776-403C-A99A-69CFEEE01C9A}"/>
            </a:ext>
          </a:extLst>
        </xdr:cNvPr>
        <xdr:cNvSpPr/>
      </xdr:nvSpPr>
      <xdr:spPr>
        <a:xfrm>
          <a:off x="10133584"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77</xdr:col>
      <xdr:colOff>82804</xdr:colOff>
      <xdr:row>6</xdr:row>
      <xdr:rowOff>7620</xdr:rowOff>
    </xdr:from>
    <xdr:to>
      <xdr:col>78</xdr:col>
      <xdr:colOff>4064</xdr:colOff>
      <xdr:row>7</xdr:row>
      <xdr:rowOff>12700</xdr:rowOff>
    </xdr:to>
    <xdr:sp macro="" textlink="">
      <xdr:nvSpPr>
        <xdr:cNvPr id="15733" name="Rectangle 15732">
          <a:extLst>
            <a:ext uri="{FF2B5EF4-FFF2-40B4-BE49-F238E27FC236}">
              <a16:creationId xmlns:a16="http://schemas.microsoft.com/office/drawing/2014/main" id="{7BC7B7CB-3F49-47AF-A14B-302356FC0AF0}"/>
            </a:ext>
          </a:extLst>
        </xdr:cNvPr>
        <xdr:cNvSpPr/>
      </xdr:nvSpPr>
      <xdr:spPr>
        <a:xfrm>
          <a:off x="10057384" y="739140"/>
          <a:ext cx="508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79</xdr:col>
      <xdr:colOff>80264</xdr:colOff>
      <xdr:row>6</xdr:row>
      <xdr:rowOff>7620</xdr:rowOff>
    </xdr:from>
    <xdr:to>
      <xdr:col>79</xdr:col>
      <xdr:colOff>105664</xdr:colOff>
      <xdr:row>7</xdr:row>
      <xdr:rowOff>12700</xdr:rowOff>
    </xdr:to>
    <xdr:sp macro="" textlink="">
      <xdr:nvSpPr>
        <xdr:cNvPr id="15734" name="Tijdschema ASICS NK atletiek 2022 - V2.3.xlsm">
          <a:extLst>
            <a:ext uri="{FF2B5EF4-FFF2-40B4-BE49-F238E27FC236}">
              <a16:creationId xmlns:a16="http://schemas.microsoft.com/office/drawing/2014/main" id="{C8BFC6F3-4614-483E-BE87-F9F4C04B4DF0}"/>
            </a:ext>
          </a:extLst>
        </xdr:cNvPr>
        <xdr:cNvSpPr/>
      </xdr:nvSpPr>
      <xdr:spPr>
        <a:xfrm>
          <a:off x="10313924" y="739140"/>
          <a:ext cx="254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100m Vrouwen finale</a:t>
          </a:r>
          <a:endParaRPr lang="en-NL" sz="700">
            <a:solidFill>
              <a:srgbClr val="000000"/>
            </a:solidFill>
            <a:latin typeface="Arial Narrow" panose="020B0606020202030204" pitchFamily="34" charset="0"/>
          </a:endParaRPr>
        </a:p>
      </xdr:txBody>
    </xdr:sp>
    <xdr:clientData/>
  </xdr:twoCellAnchor>
  <xdr:twoCellAnchor>
    <xdr:from>
      <xdr:col>79</xdr:col>
      <xdr:colOff>4064</xdr:colOff>
      <xdr:row>6</xdr:row>
      <xdr:rowOff>7620</xdr:rowOff>
    </xdr:from>
    <xdr:to>
      <xdr:col>79</xdr:col>
      <xdr:colOff>80264</xdr:colOff>
      <xdr:row>7</xdr:row>
      <xdr:rowOff>12700</xdr:rowOff>
    </xdr:to>
    <xdr:sp macro="" textlink="">
      <xdr:nvSpPr>
        <xdr:cNvPr id="15735" name="Rectangle 15734">
          <a:extLst>
            <a:ext uri="{FF2B5EF4-FFF2-40B4-BE49-F238E27FC236}">
              <a16:creationId xmlns:a16="http://schemas.microsoft.com/office/drawing/2014/main" id="{5A59526E-B233-4DB3-AD1C-F5D208012AE9}"/>
            </a:ext>
          </a:extLst>
        </xdr:cNvPr>
        <xdr:cNvSpPr/>
      </xdr:nvSpPr>
      <xdr:spPr>
        <a:xfrm>
          <a:off x="10237724"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79</xdr:col>
      <xdr:colOff>29464</xdr:colOff>
      <xdr:row>6</xdr:row>
      <xdr:rowOff>7620</xdr:rowOff>
    </xdr:from>
    <xdr:to>
      <xdr:col>79</xdr:col>
      <xdr:colOff>80264</xdr:colOff>
      <xdr:row>7</xdr:row>
      <xdr:rowOff>12700</xdr:rowOff>
    </xdr:to>
    <xdr:sp macro="" textlink="">
      <xdr:nvSpPr>
        <xdr:cNvPr id="15736" name="Rectangle 15735">
          <a:extLst>
            <a:ext uri="{FF2B5EF4-FFF2-40B4-BE49-F238E27FC236}">
              <a16:creationId xmlns:a16="http://schemas.microsoft.com/office/drawing/2014/main" id="{51D4D11E-635C-4380-ACEB-C6F93D564D1F}"/>
            </a:ext>
          </a:extLst>
        </xdr:cNvPr>
        <xdr:cNvSpPr/>
      </xdr:nvSpPr>
      <xdr:spPr>
        <a:xfrm>
          <a:off x="10263124"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78</xdr:col>
      <xdr:colOff>82804</xdr:colOff>
      <xdr:row>6</xdr:row>
      <xdr:rowOff>7620</xdr:rowOff>
    </xdr:from>
    <xdr:to>
      <xdr:col>79</xdr:col>
      <xdr:colOff>4064</xdr:colOff>
      <xdr:row>7</xdr:row>
      <xdr:rowOff>12700</xdr:rowOff>
    </xdr:to>
    <xdr:sp macro="" textlink="">
      <xdr:nvSpPr>
        <xdr:cNvPr id="15737" name="Rectangle 15736">
          <a:extLst>
            <a:ext uri="{FF2B5EF4-FFF2-40B4-BE49-F238E27FC236}">
              <a16:creationId xmlns:a16="http://schemas.microsoft.com/office/drawing/2014/main" id="{ACBC4E59-4CE1-4B0B-993B-29AFDC50D4FB}"/>
            </a:ext>
          </a:extLst>
        </xdr:cNvPr>
        <xdr:cNvSpPr/>
      </xdr:nvSpPr>
      <xdr:spPr>
        <a:xfrm>
          <a:off x="10186924" y="739140"/>
          <a:ext cx="508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82</xdr:col>
      <xdr:colOff>54356</xdr:colOff>
      <xdr:row>6</xdr:row>
      <xdr:rowOff>7620</xdr:rowOff>
    </xdr:from>
    <xdr:to>
      <xdr:col>84</xdr:col>
      <xdr:colOff>74676</xdr:colOff>
      <xdr:row>7</xdr:row>
      <xdr:rowOff>12700</xdr:rowOff>
    </xdr:to>
    <xdr:sp macro="" textlink="">
      <xdr:nvSpPr>
        <xdr:cNvPr id="15738" name="Tijdschema ASICS NK atletiek 2022 - V2.3.xlsm">
          <a:extLst>
            <a:ext uri="{FF2B5EF4-FFF2-40B4-BE49-F238E27FC236}">
              <a16:creationId xmlns:a16="http://schemas.microsoft.com/office/drawing/2014/main" id="{CBD3A3C3-4726-4AA5-8368-CFFD851BC83E}"/>
            </a:ext>
          </a:extLst>
        </xdr:cNvPr>
        <xdr:cNvSpPr/>
      </xdr:nvSpPr>
      <xdr:spPr>
        <a:xfrm>
          <a:off x="10676636" y="739140"/>
          <a:ext cx="2794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400m Mannen halve finale</a:t>
          </a:r>
          <a:endParaRPr lang="en-NL" sz="700">
            <a:solidFill>
              <a:srgbClr val="000000"/>
            </a:solidFill>
            <a:latin typeface="Arial Narrow" panose="020B0606020202030204" pitchFamily="34" charset="0"/>
          </a:endParaRPr>
        </a:p>
      </xdr:txBody>
    </xdr:sp>
    <xdr:clientData/>
  </xdr:twoCellAnchor>
  <xdr:twoCellAnchor>
    <xdr:from>
      <xdr:col>81</xdr:col>
      <xdr:colOff>107696</xdr:colOff>
      <xdr:row>6</xdr:row>
      <xdr:rowOff>7620</xdr:rowOff>
    </xdr:from>
    <xdr:to>
      <xdr:col>82</xdr:col>
      <xdr:colOff>54356</xdr:colOff>
      <xdr:row>7</xdr:row>
      <xdr:rowOff>12700</xdr:rowOff>
    </xdr:to>
    <xdr:sp macro="" textlink="">
      <xdr:nvSpPr>
        <xdr:cNvPr id="15739" name="Rectangle 15738">
          <a:extLst>
            <a:ext uri="{FF2B5EF4-FFF2-40B4-BE49-F238E27FC236}">
              <a16:creationId xmlns:a16="http://schemas.microsoft.com/office/drawing/2014/main" id="{C8DF57DD-F4AA-4991-86C1-C8196D3E4370}"/>
            </a:ext>
          </a:extLst>
        </xdr:cNvPr>
        <xdr:cNvSpPr/>
      </xdr:nvSpPr>
      <xdr:spPr>
        <a:xfrm>
          <a:off x="10600436"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82</xdr:col>
      <xdr:colOff>3556</xdr:colOff>
      <xdr:row>6</xdr:row>
      <xdr:rowOff>7620</xdr:rowOff>
    </xdr:from>
    <xdr:to>
      <xdr:col>82</xdr:col>
      <xdr:colOff>54356</xdr:colOff>
      <xdr:row>7</xdr:row>
      <xdr:rowOff>12700</xdr:rowOff>
    </xdr:to>
    <xdr:sp macro="" textlink="">
      <xdr:nvSpPr>
        <xdr:cNvPr id="15740" name="Rectangle 15739">
          <a:extLst>
            <a:ext uri="{FF2B5EF4-FFF2-40B4-BE49-F238E27FC236}">
              <a16:creationId xmlns:a16="http://schemas.microsoft.com/office/drawing/2014/main" id="{4EE2B53E-29A5-416B-BE9E-A439C04084F8}"/>
            </a:ext>
          </a:extLst>
        </xdr:cNvPr>
        <xdr:cNvSpPr/>
      </xdr:nvSpPr>
      <xdr:spPr>
        <a:xfrm>
          <a:off x="10625836"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81</xdr:col>
      <xdr:colOff>82296</xdr:colOff>
      <xdr:row>6</xdr:row>
      <xdr:rowOff>7620</xdr:rowOff>
    </xdr:from>
    <xdr:to>
      <xdr:col>81</xdr:col>
      <xdr:colOff>107696</xdr:colOff>
      <xdr:row>7</xdr:row>
      <xdr:rowOff>12700</xdr:rowOff>
    </xdr:to>
    <xdr:sp macro="" textlink="">
      <xdr:nvSpPr>
        <xdr:cNvPr id="15741" name="Rectangle 15740">
          <a:extLst>
            <a:ext uri="{FF2B5EF4-FFF2-40B4-BE49-F238E27FC236}">
              <a16:creationId xmlns:a16="http://schemas.microsoft.com/office/drawing/2014/main" id="{F2B97352-4C1A-4BD2-9596-E4ACF13CAB44}"/>
            </a:ext>
          </a:extLst>
        </xdr:cNvPr>
        <xdr:cNvSpPr/>
      </xdr:nvSpPr>
      <xdr:spPr>
        <a:xfrm>
          <a:off x="10575036" y="739140"/>
          <a:ext cx="254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85</xdr:col>
      <xdr:colOff>106172</xdr:colOff>
      <xdr:row>6</xdr:row>
      <xdr:rowOff>7620</xdr:rowOff>
    </xdr:from>
    <xdr:to>
      <xdr:col>87</xdr:col>
      <xdr:colOff>126492</xdr:colOff>
      <xdr:row>7</xdr:row>
      <xdr:rowOff>12700</xdr:rowOff>
    </xdr:to>
    <xdr:sp macro="" textlink="">
      <xdr:nvSpPr>
        <xdr:cNvPr id="15742" name="Tijdschema ASICS NK atletiek 2022 - V2.3.xlsm">
          <a:extLst>
            <a:ext uri="{FF2B5EF4-FFF2-40B4-BE49-F238E27FC236}">
              <a16:creationId xmlns:a16="http://schemas.microsoft.com/office/drawing/2014/main" id="{AD440C5A-1342-46D7-9EA5-59C1A69E6D7E}"/>
            </a:ext>
          </a:extLst>
        </xdr:cNvPr>
        <xdr:cNvSpPr/>
      </xdr:nvSpPr>
      <xdr:spPr>
        <a:xfrm>
          <a:off x="11117072" y="739140"/>
          <a:ext cx="2794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400m Vrouwen halve finale</a:t>
          </a:r>
          <a:endParaRPr lang="en-NL" sz="700">
            <a:solidFill>
              <a:srgbClr val="000000"/>
            </a:solidFill>
            <a:latin typeface="Arial Narrow" panose="020B0606020202030204" pitchFamily="34" charset="0"/>
          </a:endParaRPr>
        </a:p>
      </xdr:txBody>
    </xdr:sp>
    <xdr:clientData/>
  </xdr:twoCellAnchor>
  <xdr:twoCellAnchor>
    <xdr:from>
      <xdr:col>85</xdr:col>
      <xdr:colOff>29972</xdr:colOff>
      <xdr:row>6</xdr:row>
      <xdr:rowOff>7620</xdr:rowOff>
    </xdr:from>
    <xdr:to>
      <xdr:col>85</xdr:col>
      <xdr:colOff>106172</xdr:colOff>
      <xdr:row>7</xdr:row>
      <xdr:rowOff>12700</xdr:rowOff>
    </xdr:to>
    <xdr:sp macro="" textlink="">
      <xdr:nvSpPr>
        <xdr:cNvPr id="15743" name="Rectangle 15742">
          <a:extLst>
            <a:ext uri="{FF2B5EF4-FFF2-40B4-BE49-F238E27FC236}">
              <a16:creationId xmlns:a16="http://schemas.microsoft.com/office/drawing/2014/main" id="{F784FF9F-D8EB-4BAE-972A-A872F2B429EE}"/>
            </a:ext>
          </a:extLst>
        </xdr:cNvPr>
        <xdr:cNvSpPr/>
      </xdr:nvSpPr>
      <xdr:spPr>
        <a:xfrm>
          <a:off x="11040872"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85</xdr:col>
      <xdr:colOff>55372</xdr:colOff>
      <xdr:row>6</xdr:row>
      <xdr:rowOff>7620</xdr:rowOff>
    </xdr:from>
    <xdr:to>
      <xdr:col>85</xdr:col>
      <xdr:colOff>106172</xdr:colOff>
      <xdr:row>7</xdr:row>
      <xdr:rowOff>12700</xdr:rowOff>
    </xdr:to>
    <xdr:sp macro="" textlink="">
      <xdr:nvSpPr>
        <xdr:cNvPr id="15744" name="Rectangle 15743">
          <a:extLst>
            <a:ext uri="{FF2B5EF4-FFF2-40B4-BE49-F238E27FC236}">
              <a16:creationId xmlns:a16="http://schemas.microsoft.com/office/drawing/2014/main" id="{7DFEB69E-3B01-451F-8CE7-2F34B865820C}"/>
            </a:ext>
          </a:extLst>
        </xdr:cNvPr>
        <xdr:cNvSpPr/>
      </xdr:nvSpPr>
      <xdr:spPr>
        <a:xfrm>
          <a:off x="11066272"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85</xdr:col>
      <xdr:colOff>4572</xdr:colOff>
      <xdr:row>6</xdr:row>
      <xdr:rowOff>7620</xdr:rowOff>
    </xdr:from>
    <xdr:to>
      <xdr:col>85</xdr:col>
      <xdr:colOff>29972</xdr:colOff>
      <xdr:row>7</xdr:row>
      <xdr:rowOff>12700</xdr:rowOff>
    </xdr:to>
    <xdr:sp macro="" textlink="">
      <xdr:nvSpPr>
        <xdr:cNvPr id="15745" name="Rectangle 15744">
          <a:extLst>
            <a:ext uri="{FF2B5EF4-FFF2-40B4-BE49-F238E27FC236}">
              <a16:creationId xmlns:a16="http://schemas.microsoft.com/office/drawing/2014/main" id="{8A30251B-DBB6-42A7-9628-E0CBECA634AD}"/>
            </a:ext>
          </a:extLst>
        </xdr:cNvPr>
        <xdr:cNvSpPr/>
      </xdr:nvSpPr>
      <xdr:spPr>
        <a:xfrm>
          <a:off x="11015472" y="739140"/>
          <a:ext cx="254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93</xdr:col>
      <xdr:colOff>54356</xdr:colOff>
      <xdr:row>6</xdr:row>
      <xdr:rowOff>7620</xdr:rowOff>
    </xdr:from>
    <xdr:to>
      <xdr:col>95</xdr:col>
      <xdr:colOff>100076</xdr:colOff>
      <xdr:row>7</xdr:row>
      <xdr:rowOff>12700</xdr:rowOff>
    </xdr:to>
    <xdr:sp macro="" textlink="">
      <xdr:nvSpPr>
        <xdr:cNvPr id="15746" name="Tijdschema ASICS NK atletiek 2022 - V2.3.xlsm">
          <a:extLst>
            <a:ext uri="{FF2B5EF4-FFF2-40B4-BE49-F238E27FC236}">
              <a16:creationId xmlns:a16="http://schemas.microsoft.com/office/drawing/2014/main" id="{4280DF6F-F715-429E-9422-33F5EF02E6F7}"/>
            </a:ext>
          </a:extLst>
        </xdr:cNvPr>
        <xdr:cNvSpPr/>
      </xdr:nvSpPr>
      <xdr:spPr>
        <a:xfrm>
          <a:off x="12101576" y="739140"/>
          <a:ext cx="3048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3000mSc Mannen finale</a:t>
          </a:r>
          <a:endParaRPr lang="en-NL" sz="700">
            <a:solidFill>
              <a:srgbClr val="000000"/>
            </a:solidFill>
            <a:latin typeface="Arial Narrow" panose="020B0606020202030204" pitchFamily="34" charset="0"/>
          </a:endParaRPr>
        </a:p>
      </xdr:txBody>
    </xdr:sp>
    <xdr:clientData/>
  </xdr:twoCellAnchor>
  <xdr:twoCellAnchor>
    <xdr:from>
      <xdr:col>93</xdr:col>
      <xdr:colOff>3556</xdr:colOff>
      <xdr:row>6</xdr:row>
      <xdr:rowOff>7620</xdr:rowOff>
    </xdr:from>
    <xdr:to>
      <xdr:col>93</xdr:col>
      <xdr:colOff>54356</xdr:colOff>
      <xdr:row>7</xdr:row>
      <xdr:rowOff>12700</xdr:rowOff>
    </xdr:to>
    <xdr:sp macro="" textlink="">
      <xdr:nvSpPr>
        <xdr:cNvPr id="15747" name="Rectangle 15746">
          <a:extLst>
            <a:ext uri="{FF2B5EF4-FFF2-40B4-BE49-F238E27FC236}">
              <a16:creationId xmlns:a16="http://schemas.microsoft.com/office/drawing/2014/main" id="{E060B28F-D330-4987-8BE5-90632C3DA1E5}"/>
            </a:ext>
          </a:extLst>
        </xdr:cNvPr>
        <xdr:cNvSpPr/>
      </xdr:nvSpPr>
      <xdr:spPr>
        <a:xfrm>
          <a:off x="12050776"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93</xdr:col>
      <xdr:colOff>3556</xdr:colOff>
      <xdr:row>6</xdr:row>
      <xdr:rowOff>7620</xdr:rowOff>
    </xdr:from>
    <xdr:to>
      <xdr:col>93</xdr:col>
      <xdr:colOff>54356</xdr:colOff>
      <xdr:row>7</xdr:row>
      <xdr:rowOff>12700</xdr:rowOff>
    </xdr:to>
    <xdr:sp macro="" textlink="">
      <xdr:nvSpPr>
        <xdr:cNvPr id="15748" name="Rectangle 15747">
          <a:extLst>
            <a:ext uri="{FF2B5EF4-FFF2-40B4-BE49-F238E27FC236}">
              <a16:creationId xmlns:a16="http://schemas.microsoft.com/office/drawing/2014/main" id="{AB57AB4E-C675-4C77-935A-BB176F27B5DC}"/>
            </a:ext>
          </a:extLst>
        </xdr:cNvPr>
        <xdr:cNvSpPr/>
      </xdr:nvSpPr>
      <xdr:spPr>
        <a:xfrm>
          <a:off x="12050776"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92</xdr:col>
      <xdr:colOff>56896</xdr:colOff>
      <xdr:row>6</xdr:row>
      <xdr:rowOff>7620</xdr:rowOff>
    </xdr:from>
    <xdr:to>
      <xdr:col>93</xdr:col>
      <xdr:colOff>3556</xdr:colOff>
      <xdr:row>7</xdr:row>
      <xdr:rowOff>12700</xdr:rowOff>
    </xdr:to>
    <xdr:sp macro="" textlink="">
      <xdr:nvSpPr>
        <xdr:cNvPr id="15749" name="Rectangle 15748">
          <a:extLst>
            <a:ext uri="{FF2B5EF4-FFF2-40B4-BE49-F238E27FC236}">
              <a16:creationId xmlns:a16="http://schemas.microsoft.com/office/drawing/2014/main" id="{B7FAD835-AF27-4248-9CD4-0A4EEFFBEC70}"/>
            </a:ext>
          </a:extLst>
        </xdr:cNvPr>
        <xdr:cNvSpPr/>
      </xdr:nvSpPr>
      <xdr:spPr>
        <a:xfrm>
          <a:off x="11974576" y="739140"/>
          <a:ext cx="762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98</xdr:col>
      <xdr:colOff>54356</xdr:colOff>
      <xdr:row>6</xdr:row>
      <xdr:rowOff>7620</xdr:rowOff>
    </xdr:from>
    <xdr:to>
      <xdr:col>100</xdr:col>
      <xdr:colOff>100076</xdr:colOff>
      <xdr:row>7</xdr:row>
      <xdr:rowOff>12700</xdr:rowOff>
    </xdr:to>
    <xdr:sp macro="" textlink="">
      <xdr:nvSpPr>
        <xdr:cNvPr id="15750" name="Tijdschema ASICS NK atletiek 2022 - V2.3.xlsm">
          <a:extLst>
            <a:ext uri="{FF2B5EF4-FFF2-40B4-BE49-F238E27FC236}">
              <a16:creationId xmlns:a16="http://schemas.microsoft.com/office/drawing/2014/main" id="{6393AD49-4EF1-4483-A44D-E55FD60C2A27}"/>
            </a:ext>
          </a:extLst>
        </xdr:cNvPr>
        <xdr:cNvSpPr/>
      </xdr:nvSpPr>
      <xdr:spPr>
        <a:xfrm>
          <a:off x="12749276" y="739140"/>
          <a:ext cx="3048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3000mSc Vrouwen finale</a:t>
          </a:r>
          <a:endParaRPr lang="en-NL" sz="700">
            <a:solidFill>
              <a:srgbClr val="000000"/>
            </a:solidFill>
            <a:latin typeface="Arial Narrow" panose="020B0606020202030204" pitchFamily="34" charset="0"/>
          </a:endParaRPr>
        </a:p>
      </xdr:txBody>
    </xdr:sp>
    <xdr:clientData/>
  </xdr:twoCellAnchor>
  <xdr:twoCellAnchor>
    <xdr:from>
      <xdr:col>98</xdr:col>
      <xdr:colOff>3556</xdr:colOff>
      <xdr:row>6</xdr:row>
      <xdr:rowOff>7620</xdr:rowOff>
    </xdr:from>
    <xdr:to>
      <xdr:col>98</xdr:col>
      <xdr:colOff>54356</xdr:colOff>
      <xdr:row>7</xdr:row>
      <xdr:rowOff>12700</xdr:rowOff>
    </xdr:to>
    <xdr:sp macro="" textlink="">
      <xdr:nvSpPr>
        <xdr:cNvPr id="15751" name="Rectangle 15750">
          <a:extLst>
            <a:ext uri="{FF2B5EF4-FFF2-40B4-BE49-F238E27FC236}">
              <a16:creationId xmlns:a16="http://schemas.microsoft.com/office/drawing/2014/main" id="{FA2FB382-6144-491E-9525-09A8DA835D91}"/>
            </a:ext>
          </a:extLst>
        </xdr:cNvPr>
        <xdr:cNvSpPr/>
      </xdr:nvSpPr>
      <xdr:spPr>
        <a:xfrm>
          <a:off x="12698476"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98</xdr:col>
      <xdr:colOff>3556</xdr:colOff>
      <xdr:row>6</xdr:row>
      <xdr:rowOff>7620</xdr:rowOff>
    </xdr:from>
    <xdr:to>
      <xdr:col>98</xdr:col>
      <xdr:colOff>54356</xdr:colOff>
      <xdr:row>7</xdr:row>
      <xdr:rowOff>12700</xdr:rowOff>
    </xdr:to>
    <xdr:sp macro="" textlink="">
      <xdr:nvSpPr>
        <xdr:cNvPr id="15752" name="Rectangle 15751">
          <a:extLst>
            <a:ext uri="{FF2B5EF4-FFF2-40B4-BE49-F238E27FC236}">
              <a16:creationId xmlns:a16="http://schemas.microsoft.com/office/drawing/2014/main" id="{B375BEC0-B18E-4D61-ADFE-7EF225D233F6}"/>
            </a:ext>
          </a:extLst>
        </xdr:cNvPr>
        <xdr:cNvSpPr/>
      </xdr:nvSpPr>
      <xdr:spPr>
        <a:xfrm>
          <a:off x="12698476"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97</xdr:col>
      <xdr:colOff>56896</xdr:colOff>
      <xdr:row>6</xdr:row>
      <xdr:rowOff>7620</xdr:rowOff>
    </xdr:from>
    <xdr:to>
      <xdr:col>98</xdr:col>
      <xdr:colOff>3556</xdr:colOff>
      <xdr:row>7</xdr:row>
      <xdr:rowOff>12700</xdr:rowOff>
    </xdr:to>
    <xdr:sp macro="" textlink="">
      <xdr:nvSpPr>
        <xdr:cNvPr id="15753" name="Rectangle 15752">
          <a:extLst>
            <a:ext uri="{FF2B5EF4-FFF2-40B4-BE49-F238E27FC236}">
              <a16:creationId xmlns:a16="http://schemas.microsoft.com/office/drawing/2014/main" id="{8B032C47-82FA-48D4-B5FB-68BA331A51BD}"/>
            </a:ext>
          </a:extLst>
        </xdr:cNvPr>
        <xdr:cNvSpPr/>
      </xdr:nvSpPr>
      <xdr:spPr>
        <a:xfrm>
          <a:off x="12622276" y="739140"/>
          <a:ext cx="762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25</xdr:col>
      <xdr:colOff>2540</xdr:colOff>
      <xdr:row>14</xdr:row>
      <xdr:rowOff>17780</xdr:rowOff>
    </xdr:from>
    <xdr:to>
      <xdr:col>36</xdr:col>
      <xdr:colOff>127000</xdr:colOff>
      <xdr:row>15</xdr:row>
      <xdr:rowOff>22860</xdr:rowOff>
    </xdr:to>
    <xdr:sp macro="" textlink="">
      <xdr:nvSpPr>
        <xdr:cNvPr id="15754" name="Tijdschema ASICS NK atletiek 2022 - V2.3.xlsm">
          <a:extLst>
            <a:ext uri="{FF2B5EF4-FFF2-40B4-BE49-F238E27FC236}">
              <a16:creationId xmlns:a16="http://schemas.microsoft.com/office/drawing/2014/main" id="{A01100F1-2D17-44F0-A849-12E89F175FD7}"/>
            </a:ext>
          </a:extLst>
        </xdr:cNvPr>
        <xdr:cNvSpPr/>
      </xdr:nvSpPr>
      <xdr:spPr>
        <a:xfrm>
          <a:off x="3241040" y="1724660"/>
          <a:ext cx="15494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Kogelslingeren Mannen finale</a:t>
          </a:r>
          <a:endParaRPr lang="en-NL" sz="700">
            <a:solidFill>
              <a:srgbClr val="000000"/>
            </a:solidFill>
            <a:latin typeface="Arial Narrow" panose="020B0606020202030204" pitchFamily="34" charset="0"/>
          </a:endParaRPr>
        </a:p>
      </xdr:txBody>
    </xdr:sp>
    <xdr:clientData/>
  </xdr:twoCellAnchor>
  <xdr:twoCellAnchor>
    <xdr:from>
      <xdr:col>21</xdr:col>
      <xdr:colOff>12700</xdr:colOff>
      <xdr:row>14</xdr:row>
      <xdr:rowOff>17780</xdr:rowOff>
    </xdr:from>
    <xdr:to>
      <xdr:col>25</xdr:col>
      <xdr:colOff>2540</xdr:colOff>
      <xdr:row>15</xdr:row>
      <xdr:rowOff>22860</xdr:rowOff>
    </xdr:to>
    <xdr:sp macro="" textlink="">
      <xdr:nvSpPr>
        <xdr:cNvPr id="15755" name="Rectangle 15754">
          <a:extLst>
            <a:ext uri="{FF2B5EF4-FFF2-40B4-BE49-F238E27FC236}">
              <a16:creationId xmlns:a16="http://schemas.microsoft.com/office/drawing/2014/main" id="{8A33A6C6-1122-41F6-B735-57E8723607D7}"/>
            </a:ext>
          </a:extLst>
        </xdr:cNvPr>
        <xdr:cNvSpPr/>
      </xdr:nvSpPr>
      <xdr:spPr>
        <a:xfrm>
          <a:off x="2733040" y="172466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24</xdr:col>
      <xdr:colOff>106680</xdr:colOff>
      <xdr:row>14</xdr:row>
      <xdr:rowOff>17780</xdr:rowOff>
    </xdr:from>
    <xdr:to>
      <xdr:col>25</xdr:col>
      <xdr:colOff>2540</xdr:colOff>
      <xdr:row>15</xdr:row>
      <xdr:rowOff>22860</xdr:rowOff>
    </xdr:to>
    <xdr:sp macro="" textlink="">
      <xdr:nvSpPr>
        <xdr:cNvPr id="15756" name="Rectangle 15755">
          <a:extLst>
            <a:ext uri="{FF2B5EF4-FFF2-40B4-BE49-F238E27FC236}">
              <a16:creationId xmlns:a16="http://schemas.microsoft.com/office/drawing/2014/main" id="{58E053DF-84B9-4B6E-B133-3909CE4DFF1C}"/>
            </a:ext>
          </a:extLst>
        </xdr:cNvPr>
        <xdr:cNvSpPr/>
      </xdr:nvSpPr>
      <xdr:spPr>
        <a:xfrm>
          <a:off x="3215640" y="1724660"/>
          <a:ext cx="254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20</xdr:col>
      <xdr:colOff>91440</xdr:colOff>
      <xdr:row>14</xdr:row>
      <xdr:rowOff>17780</xdr:rowOff>
    </xdr:from>
    <xdr:to>
      <xdr:col>21</xdr:col>
      <xdr:colOff>12700</xdr:colOff>
      <xdr:row>15</xdr:row>
      <xdr:rowOff>22860</xdr:rowOff>
    </xdr:to>
    <xdr:sp macro="" textlink="">
      <xdr:nvSpPr>
        <xdr:cNvPr id="15757" name="Rectangle 15756">
          <a:extLst>
            <a:ext uri="{FF2B5EF4-FFF2-40B4-BE49-F238E27FC236}">
              <a16:creationId xmlns:a16="http://schemas.microsoft.com/office/drawing/2014/main" id="{F070F873-DBEA-4EF6-853E-B4AABE9AF6D0}"/>
            </a:ext>
          </a:extLst>
        </xdr:cNvPr>
        <xdr:cNvSpPr/>
      </xdr:nvSpPr>
      <xdr:spPr>
        <a:xfrm>
          <a:off x="2682240" y="1724660"/>
          <a:ext cx="508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38</xdr:col>
      <xdr:colOff>28448</xdr:colOff>
      <xdr:row>8</xdr:row>
      <xdr:rowOff>10160</xdr:rowOff>
    </xdr:from>
    <xdr:to>
      <xdr:col>55</xdr:col>
      <xdr:colOff>99568</xdr:colOff>
      <xdr:row>9</xdr:row>
      <xdr:rowOff>15240</xdr:rowOff>
    </xdr:to>
    <xdr:sp macro="" textlink="">
      <xdr:nvSpPr>
        <xdr:cNvPr id="15758" name="Tijdschema ASICS NK atletiek 2022 - V2.3.xlsm">
          <a:extLst>
            <a:ext uri="{FF2B5EF4-FFF2-40B4-BE49-F238E27FC236}">
              <a16:creationId xmlns:a16="http://schemas.microsoft.com/office/drawing/2014/main" id="{DF0A98C5-EB3E-4AEE-BBDB-D2066902F85A}"/>
            </a:ext>
          </a:extLst>
        </xdr:cNvPr>
        <xdr:cNvSpPr/>
      </xdr:nvSpPr>
      <xdr:spPr>
        <a:xfrm>
          <a:off x="4950968" y="985520"/>
          <a:ext cx="22733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Hoogspringen Vrouwen finale</a:t>
          </a:r>
          <a:endParaRPr lang="en-NL" sz="700">
            <a:solidFill>
              <a:srgbClr val="000000"/>
            </a:solidFill>
            <a:latin typeface="Arial Narrow" panose="020B0606020202030204" pitchFamily="34" charset="0"/>
          </a:endParaRPr>
        </a:p>
      </xdr:txBody>
    </xdr:sp>
    <xdr:clientData/>
  </xdr:twoCellAnchor>
  <xdr:twoCellAnchor>
    <xdr:from>
      <xdr:col>32</xdr:col>
      <xdr:colOff>30988</xdr:colOff>
      <xdr:row>8</xdr:row>
      <xdr:rowOff>10160</xdr:rowOff>
    </xdr:from>
    <xdr:to>
      <xdr:col>38</xdr:col>
      <xdr:colOff>28448</xdr:colOff>
      <xdr:row>9</xdr:row>
      <xdr:rowOff>15240</xdr:rowOff>
    </xdr:to>
    <xdr:sp macro="" textlink="">
      <xdr:nvSpPr>
        <xdr:cNvPr id="15759" name="Rectangle 15758">
          <a:extLst>
            <a:ext uri="{FF2B5EF4-FFF2-40B4-BE49-F238E27FC236}">
              <a16:creationId xmlns:a16="http://schemas.microsoft.com/office/drawing/2014/main" id="{5B15CF11-5118-4B5F-A33B-FA9FDF222132}"/>
            </a:ext>
          </a:extLst>
        </xdr:cNvPr>
        <xdr:cNvSpPr/>
      </xdr:nvSpPr>
      <xdr:spPr>
        <a:xfrm>
          <a:off x="4176268" y="985520"/>
          <a:ext cx="7747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38</xdr:col>
      <xdr:colOff>3048</xdr:colOff>
      <xdr:row>8</xdr:row>
      <xdr:rowOff>10160</xdr:rowOff>
    </xdr:from>
    <xdr:to>
      <xdr:col>38</xdr:col>
      <xdr:colOff>28448</xdr:colOff>
      <xdr:row>9</xdr:row>
      <xdr:rowOff>15240</xdr:rowOff>
    </xdr:to>
    <xdr:sp macro="" textlink="">
      <xdr:nvSpPr>
        <xdr:cNvPr id="15760" name="Rectangle 15759">
          <a:extLst>
            <a:ext uri="{FF2B5EF4-FFF2-40B4-BE49-F238E27FC236}">
              <a16:creationId xmlns:a16="http://schemas.microsoft.com/office/drawing/2014/main" id="{D41D3986-4063-485C-8749-3428E204B696}"/>
            </a:ext>
          </a:extLst>
        </xdr:cNvPr>
        <xdr:cNvSpPr/>
      </xdr:nvSpPr>
      <xdr:spPr>
        <a:xfrm>
          <a:off x="4925568" y="985520"/>
          <a:ext cx="254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31</xdr:col>
      <xdr:colOff>109728</xdr:colOff>
      <xdr:row>8</xdr:row>
      <xdr:rowOff>10160</xdr:rowOff>
    </xdr:from>
    <xdr:to>
      <xdr:col>32</xdr:col>
      <xdr:colOff>30988</xdr:colOff>
      <xdr:row>9</xdr:row>
      <xdr:rowOff>15240</xdr:rowOff>
    </xdr:to>
    <xdr:sp macro="" textlink="">
      <xdr:nvSpPr>
        <xdr:cNvPr id="15761" name="Rectangle 15760">
          <a:extLst>
            <a:ext uri="{FF2B5EF4-FFF2-40B4-BE49-F238E27FC236}">
              <a16:creationId xmlns:a16="http://schemas.microsoft.com/office/drawing/2014/main" id="{AD0B6DA5-E2D8-43F9-90B5-8BEAC29C423E}"/>
            </a:ext>
          </a:extLst>
        </xdr:cNvPr>
        <xdr:cNvSpPr/>
      </xdr:nvSpPr>
      <xdr:spPr>
        <a:xfrm>
          <a:off x="4125468" y="985520"/>
          <a:ext cx="508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54</xdr:col>
      <xdr:colOff>2540</xdr:colOff>
      <xdr:row>14</xdr:row>
      <xdr:rowOff>17780</xdr:rowOff>
    </xdr:from>
    <xdr:to>
      <xdr:col>65</xdr:col>
      <xdr:colOff>127000</xdr:colOff>
      <xdr:row>15</xdr:row>
      <xdr:rowOff>22860</xdr:rowOff>
    </xdr:to>
    <xdr:sp macro="" textlink="">
      <xdr:nvSpPr>
        <xdr:cNvPr id="15762" name="Tijdschema ASICS NK atletiek 2022 - V2.3.xlsm">
          <a:extLst>
            <a:ext uri="{FF2B5EF4-FFF2-40B4-BE49-F238E27FC236}">
              <a16:creationId xmlns:a16="http://schemas.microsoft.com/office/drawing/2014/main" id="{02BA2914-952D-4705-AE3C-EB90593E0B50}"/>
            </a:ext>
          </a:extLst>
        </xdr:cNvPr>
        <xdr:cNvSpPr/>
      </xdr:nvSpPr>
      <xdr:spPr>
        <a:xfrm>
          <a:off x="6997700" y="1724660"/>
          <a:ext cx="15494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Kogelslingeren Vrouwen finale</a:t>
          </a:r>
          <a:endParaRPr lang="en-NL" sz="700">
            <a:solidFill>
              <a:srgbClr val="000000"/>
            </a:solidFill>
            <a:latin typeface="Arial Narrow" panose="020B0606020202030204" pitchFamily="34" charset="0"/>
          </a:endParaRPr>
        </a:p>
      </xdr:txBody>
    </xdr:sp>
    <xdr:clientData/>
  </xdr:twoCellAnchor>
  <xdr:twoCellAnchor>
    <xdr:from>
      <xdr:col>50</xdr:col>
      <xdr:colOff>12700</xdr:colOff>
      <xdr:row>14</xdr:row>
      <xdr:rowOff>17780</xdr:rowOff>
    </xdr:from>
    <xdr:to>
      <xdr:col>54</xdr:col>
      <xdr:colOff>2540</xdr:colOff>
      <xdr:row>15</xdr:row>
      <xdr:rowOff>22860</xdr:rowOff>
    </xdr:to>
    <xdr:sp macro="" textlink="">
      <xdr:nvSpPr>
        <xdr:cNvPr id="15763" name="Rectangle 15762">
          <a:extLst>
            <a:ext uri="{FF2B5EF4-FFF2-40B4-BE49-F238E27FC236}">
              <a16:creationId xmlns:a16="http://schemas.microsoft.com/office/drawing/2014/main" id="{997A9B12-AA1F-4785-852B-1CDBBEF13007}"/>
            </a:ext>
          </a:extLst>
        </xdr:cNvPr>
        <xdr:cNvSpPr/>
      </xdr:nvSpPr>
      <xdr:spPr>
        <a:xfrm>
          <a:off x="6489700" y="172466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53</xdr:col>
      <xdr:colOff>106680</xdr:colOff>
      <xdr:row>14</xdr:row>
      <xdr:rowOff>17780</xdr:rowOff>
    </xdr:from>
    <xdr:to>
      <xdr:col>54</xdr:col>
      <xdr:colOff>2540</xdr:colOff>
      <xdr:row>15</xdr:row>
      <xdr:rowOff>22860</xdr:rowOff>
    </xdr:to>
    <xdr:sp macro="" textlink="">
      <xdr:nvSpPr>
        <xdr:cNvPr id="15764" name="Rectangle 15763">
          <a:extLst>
            <a:ext uri="{FF2B5EF4-FFF2-40B4-BE49-F238E27FC236}">
              <a16:creationId xmlns:a16="http://schemas.microsoft.com/office/drawing/2014/main" id="{F2FB6EB5-BCE8-48B6-AA74-6ABD17F12742}"/>
            </a:ext>
          </a:extLst>
        </xdr:cNvPr>
        <xdr:cNvSpPr/>
      </xdr:nvSpPr>
      <xdr:spPr>
        <a:xfrm>
          <a:off x="6972300" y="1724660"/>
          <a:ext cx="254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49</xdr:col>
      <xdr:colOff>91440</xdr:colOff>
      <xdr:row>14</xdr:row>
      <xdr:rowOff>17780</xdr:rowOff>
    </xdr:from>
    <xdr:to>
      <xdr:col>50</xdr:col>
      <xdr:colOff>12700</xdr:colOff>
      <xdr:row>15</xdr:row>
      <xdr:rowOff>22860</xdr:rowOff>
    </xdr:to>
    <xdr:sp macro="" textlink="">
      <xdr:nvSpPr>
        <xdr:cNvPr id="15765" name="Rectangle 15764">
          <a:extLst>
            <a:ext uri="{FF2B5EF4-FFF2-40B4-BE49-F238E27FC236}">
              <a16:creationId xmlns:a16="http://schemas.microsoft.com/office/drawing/2014/main" id="{25D31539-63AB-41DF-A036-81250E5E8378}"/>
            </a:ext>
          </a:extLst>
        </xdr:cNvPr>
        <xdr:cNvSpPr/>
      </xdr:nvSpPr>
      <xdr:spPr>
        <a:xfrm>
          <a:off x="6438900" y="1724660"/>
          <a:ext cx="508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52</xdr:col>
      <xdr:colOff>54356</xdr:colOff>
      <xdr:row>10</xdr:row>
      <xdr:rowOff>12700</xdr:rowOff>
    </xdr:from>
    <xdr:to>
      <xdr:col>81</xdr:col>
      <xdr:colOff>18796</xdr:colOff>
      <xdr:row>11</xdr:row>
      <xdr:rowOff>17780</xdr:rowOff>
    </xdr:to>
    <xdr:sp macro="" textlink="">
      <xdr:nvSpPr>
        <xdr:cNvPr id="15766" name="Tijdschema ASICS NK atletiek 2022 - V2.3.xlsm">
          <a:extLst>
            <a:ext uri="{FF2B5EF4-FFF2-40B4-BE49-F238E27FC236}">
              <a16:creationId xmlns:a16="http://schemas.microsoft.com/office/drawing/2014/main" id="{2AFCF46F-4B8A-409F-B5B4-D8DF144315B9}"/>
            </a:ext>
          </a:extLst>
        </xdr:cNvPr>
        <xdr:cNvSpPr/>
      </xdr:nvSpPr>
      <xdr:spPr>
        <a:xfrm>
          <a:off x="6790436" y="1231900"/>
          <a:ext cx="37211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Polsstokhoogspringen Mannen finale</a:t>
          </a:r>
          <a:endParaRPr lang="en-NL" sz="700">
            <a:solidFill>
              <a:srgbClr val="000000"/>
            </a:solidFill>
            <a:latin typeface="Arial Narrow" panose="020B0606020202030204" pitchFamily="34" charset="0"/>
          </a:endParaRPr>
        </a:p>
      </xdr:txBody>
    </xdr:sp>
    <xdr:clientData/>
  </xdr:twoCellAnchor>
  <xdr:twoCellAnchor>
    <xdr:from>
      <xdr:col>43</xdr:col>
      <xdr:colOff>64516</xdr:colOff>
      <xdr:row>10</xdr:row>
      <xdr:rowOff>12700</xdr:rowOff>
    </xdr:from>
    <xdr:to>
      <xdr:col>52</xdr:col>
      <xdr:colOff>54356</xdr:colOff>
      <xdr:row>11</xdr:row>
      <xdr:rowOff>17780</xdr:rowOff>
    </xdr:to>
    <xdr:sp macro="" textlink="">
      <xdr:nvSpPr>
        <xdr:cNvPr id="15767" name="Rectangle 15766">
          <a:extLst>
            <a:ext uri="{FF2B5EF4-FFF2-40B4-BE49-F238E27FC236}">
              <a16:creationId xmlns:a16="http://schemas.microsoft.com/office/drawing/2014/main" id="{0EC84ABC-7BB4-46F6-9179-52A3D715DE65}"/>
            </a:ext>
          </a:extLst>
        </xdr:cNvPr>
        <xdr:cNvSpPr/>
      </xdr:nvSpPr>
      <xdr:spPr>
        <a:xfrm>
          <a:off x="5634736" y="1231900"/>
          <a:ext cx="11557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52</xdr:col>
      <xdr:colOff>28956</xdr:colOff>
      <xdr:row>10</xdr:row>
      <xdr:rowOff>12700</xdr:rowOff>
    </xdr:from>
    <xdr:to>
      <xdr:col>52</xdr:col>
      <xdr:colOff>54356</xdr:colOff>
      <xdr:row>11</xdr:row>
      <xdr:rowOff>17780</xdr:rowOff>
    </xdr:to>
    <xdr:sp macro="" textlink="">
      <xdr:nvSpPr>
        <xdr:cNvPr id="15768" name="Rectangle 15767">
          <a:extLst>
            <a:ext uri="{FF2B5EF4-FFF2-40B4-BE49-F238E27FC236}">
              <a16:creationId xmlns:a16="http://schemas.microsoft.com/office/drawing/2014/main" id="{09CD6748-35DA-4FA8-B2EF-5F1C140A0948}"/>
            </a:ext>
          </a:extLst>
        </xdr:cNvPr>
        <xdr:cNvSpPr/>
      </xdr:nvSpPr>
      <xdr:spPr>
        <a:xfrm>
          <a:off x="6765036" y="1231900"/>
          <a:ext cx="254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43</xdr:col>
      <xdr:colOff>39116</xdr:colOff>
      <xdr:row>10</xdr:row>
      <xdr:rowOff>12700</xdr:rowOff>
    </xdr:from>
    <xdr:to>
      <xdr:col>43</xdr:col>
      <xdr:colOff>64516</xdr:colOff>
      <xdr:row>11</xdr:row>
      <xdr:rowOff>17780</xdr:rowOff>
    </xdr:to>
    <xdr:sp macro="" textlink="">
      <xdr:nvSpPr>
        <xdr:cNvPr id="15769" name="Rectangle 15768">
          <a:extLst>
            <a:ext uri="{FF2B5EF4-FFF2-40B4-BE49-F238E27FC236}">
              <a16:creationId xmlns:a16="http://schemas.microsoft.com/office/drawing/2014/main" id="{E9F2BE90-3C5E-4676-ACB5-C53CF76434DD}"/>
            </a:ext>
          </a:extLst>
        </xdr:cNvPr>
        <xdr:cNvSpPr/>
      </xdr:nvSpPr>
      <xdr:spPr>
        <a:xfrm>
          <a:off x="5609336" y="1231900"/>
          <a:ext cx="254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75</xdr:col>
      <xdr:colOff>2540</xdr:colOff>
      <xdr:row>12</xdr:row>
      <xdr:rowOff>15240</xdr:rowOff>
    </xdr:from>
    <xdr:to>
      <xdr:col>89</xdr:col>
      <xdr:colOff>119380</xdr:colOff>
      <xdr:row>13</xdr:row>
      <xdr:rowOff>20320</xdr:rowOff>
    </xdr:to>
    <xdr:sp macro="" textlink="">
      <xdr:nvSpPr>
        <xdr:cNvPr id="15770" name="Tijdschema ASICS NK atletiek 2022 - V2.3.xlsm">
          <a:extLst>
            <a:ext uri="{FF2B5EF4-FFF2-40B4-BE49-F238E27FC236}">
              <a16:creationId xmlns:a16="http://schemas.microsoft.com/office/drawing/2014/main" id="{BDA65DFC-181B-4D1F-90CA-C0624E55DF27}"/>
            </a:ext>
          </a:extLst>
        </xdr:cNvPr>
        <xdr:cNvSpPr/>
      </xdr:nvSpPr>
      <xdr:spPr>
        <a:xfrm>
          <a:off x="9718040" y="1478280"/>
          <a:ext cx="19304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Verspringen Vrouwen finale</a:t>
          </a:r>
          <a:endParaRPr lang="en-NL" sz="700">
            <a:solidFill>
              <a:srgbClr val="000000"/>
            </a:solidFill>
            <a:latin typeface="Arial Narrow" panose="020B0606020202030204" pitchFamily="34" charset="0"/>
          </a:endParaRPr>
        </a:p>
      </xdr:txBody>
    </xdr:sp>
    <xdr:clientData/>
  </xdr:twoCellAnchor>
  <xdr:twoCellAnchor>
    <xdr:from>
      <xdr:col>71</xdr:col>
      <xdr:colOff>12700</xdr:colOff>
      <xdr:row>12</xdr:row>
      <xdr:rowOff>15240</xdr:rowOff>
    </xdr:from>
    <xdr:to>
      <xdr:col>75</xdr:col>
      <xdr:colOff>2540</xdr:colOff>
      <xdr:row>13</xdr:row>
      <xdr:rowOff>20320</xdr:rowOff>
    </xdr:to>
    <xdr:sp macro="" textlink="">
      <xdr:nvSpPr>
        <xdr:cNvPr id="15771" name="Rectangle 15770">
          <a:extLst>
            <a:ext uri="{FF2B5EF4-FFF2-40B4-BE49-F238E27FC236}">
              <a16:creationId xmlns:a16="http://schemas.microsoft.com/office/drawing/2014/main" id="{157D6E27-6B72-44F6-AD96-56A37E773C04}"/>
            </a:ext>
          </a:extLst>
        </xdr:cNvPr>
        <xdr:cNvSpPr/>
      </xdr:nvSpPr>
      <xdr:spPr>
        <a:xfrm>
          <a:off x="9210040" y="147828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74</xdr:col>
      <xdr:colOff>106680</xdr:colOff>
      <xdr:row>12</xdr:row>
      <xdr:rowOff>15240</xdr:rowOff>
    </xdr:from>
    <xdr:to>
      <xdr:col>75</xdr:col>
      <xdr:colOff>2540</xdr:colOff>
      <xdr:row>13</xdr:row>
      <xdr:rowOff>20320</xdr:rowOff>
    </xdr:to>
    <xdr:sp macro="" textlink="">
      <xdr:nvSpPr>
        <xdr:cNvPr id="15772" name="Rectangle 15771">
          <a:extLst>
            <a:ext uri="{FF2B5EF4-FFF2-40B4-BE49-F238E27FC236}">
              <a16:creationId xmlns:a16="http://schemas.microsoft.com/office/drawing/2014/main" id="{1877DE45-DF5D-4629-BBAF-1ABBEF7E26EE}"/>
            </a:ext>
          </a:extLst>
        </xdr:cNvPr>
        <xdr:cNvSpPr/>
      </xdr:nvSpPr>
      <xdr:spPr>
        <a:xfrm>
          <a:off x="9692640" y="1478280"/>
          <a:ext cx="254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70</xdr:col>
      <xdr:colOff>66040</xdr:colOff>
      <xdr:row>12</xdr:row>
      <xdr:rowOff>15240</xdr:rowOff>
    </xdr:from>
    <xdr:to>
      <xdr:col>71</xdr:col>
      <xdr:colOff>12700</xdr:colOff>
      <xdr:row>13</xdr:row>
      <xdr:rowOff>20320</xdr:rowOff>
    </xdr:to>
    <xdr:sp macro="" textlink="">
      <xdr:nvSpPr>
        <xdr:cNvPr id="15773" name="Rectangle 15772">
          <a:extLst>
            <a:ext uri="{FF2B5EF4-FFF2-40B4-BE49-F238E27FC236}">
              <a16:creationId xmlns:a16="http://schemas.microsoft.com/office/drawing/2014/main" id="{8B33220F-E603-4B45-AE08-A4BCEC8EC7DC}"/>
            </a:ext>
          </a:extLst>
        </xdr:cNvPr>
        <xdr:cNvSpPr/>
      </xdr:nvSpPr>
      <xdr:spPr>
        <a:xfrm>
          <a:off x="9133840" y="1478280"/>
          <a:ext cx="762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86</xdr:col>
      <xdr:colOff>2540</xdr:colOff>
      <xdr:row>14</xdr:row>
      <xdr:rowOff>17780</xdr:rowOff>
    </xdr:from>
    <xdr:to>
      <xdr:col>97</xdr:col>
      <xdr:colOff>127000</xdr:colOff>
      <xdr:row>15</xdr:row>
      <xdr:rowOff>22860</xdr:rowOff>
    </xdr:to>
    <xdr:sp macro="" textlink="">
      <xdr:nvSpPr>
        <xdr:cNvPr id="15774" name="Tijdschema ASICS NK atletiek 2022 - V2.3.xlsm">
          <a:extLst>
            <a:ext uri="{FF2B5EF4-FFF2-40B4-BE49-F238E27FC236}">
              <a16:creationId xmlns:a16="http://schemas.microsoft.com/office/drawing/2014/main" id="{AC732A68-962A-48AB-A138-2A11497BC675}"/>
            </a:ext>
          </a:extLst>
        </xdr:cNvPr>
        <xdr:cNvSpPr/>
      </xdr:nvSpPr>
      <xdr:spPr>
        <a:xfrm>
          <a:off x="11142980" y="1724660"/>
          <a:ext cx="15494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Discuswerpen Mannen finale</a:t>
          </a:r>
          <a:endParaRPr lang="en-NL" sz="700">
            <a:solidFill>
              <a:srgbClr val="000000"/>
            </a:solidFill>
            <a:latin typeface="Arial Narrow" panose="020B0606020202030204" pitchFamily="34" charset="0"/>
          </a:endParaRPr>
        </a:p>
      </xdr:txBody>
    </xdr:sp>
    <xdr:clientData/>
  </xdr:twoCellAnchor>
  <xdr:twoCellAnchor>
    <xdr:from>
      <xdr:col>82</xdr:col>
      <xdr:colOff>12700</xdr:colOff>
      <xdr:row>14</xdr:row>
      <xdr:rowOff>17780</xdr:rowOff>
    </xdr:from>
    <xdr:to>
      <xdr:col>86</xdr:col>
      <xdr:colOff>2540</xdr:colOff>
      <xdr:row>15</xdr:row>
      <xdr:rowOff>22860</xdr:rowOff>
    </xdr:to>
    <xdr:sp macro="" textlink="">
      <xdr:nvSpPr>
        <xdr:cNvPr id="15775" name="Rectangle 15774">
          <a:extLst>
            <a:ext uri="{FF2B5EF4-FFF2-40B4-BE49-F238E27FC236}">
              <a16:creationId xmlns:a16="http://schemas.microsoft.com/office/drawing/2014/main" id="{C90C13F6-0425-46C9-B0E9-5CD9CA799CF7}"/>
            </a:ext>
          </a:extLst>
        </xdr:cNvPr>
        <xdr:cNvSpPr/>
      </xdr:nvSpPr>
      <xdr:spPr>
        <a:xfrm>
          <a:off x="10634980" y="172466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85</xdr:col>
      <xdr:colOff>106680</xdr:colOff>
      <xdr:row>14</xdr:row>
      <xdr:rowOff>17780</xdr:rowOff>
    </xdr:from>
    <xdr:to>
      <xdr:col>86</xdr:col>
      <xdr:colOff>2540</xdr:colOff>
      <xdr:row>15</xdr:row>
      <xdr:rowOff>22860</xdr:rowOff>
    </xdr:to>
    <xdr:sp macro="" textlink="">
      <xdr:nvSpPr>
        <xdr:cNvPr id="15776" name="Rectangle 15775">
          <a:extLst>
            <a:ext uri="{FF2B5EF4-FFF2-40B4-BE49-F238E27FC236}">
              <a16:creationId xmlns:a16="http://schemas.microsoft.com/office/drawing/2014/main" id="{AE9DE239-FA17-4BD2-96C8-9731D9AD4EEC}"/>
            </a:ext>
          </a:extLst>
        </xdr:cNvPr>
        <xdr:cNvSpPr/>
      </xdr:nvSpPr>
      <xdr:spPr>
        <a:xfrm>
          <a:off x="11117580" y="1724660"/>
          <a:ext cx="254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81</xdr:col>
      <xdr:colOff>91440</xdr:colOff>
      <xdr:row>14</xdr:row>
      <xdr:rowOff>17780</xdr:rowOff>
    </xdr:from>
    <xdr:to>
      <xdr:col>82</xdr:col>
      <xdr:colOff>12700</xdr:colOff>
      <xdr:row>15</xdr:row>
      <xdr:rowOff>22860</xdr:rowOff>
    </xdr:to>
    <xdr:sp macro="" textlink="">
      <xdr:nvSpPr>
        <xdr:cNvPr id="15777" name="Rectangle 15776">
          <a:extLst>
            <a:ext uri="{FF2B5EF4-FFF2-40B4-BE49-F238E27FC236}">
              <a16:creationId xmlns:a16="http://schemas.microsoft.com/office/drawing/2014/main" id="{60C5BA81-C548-48F8-B7A0-A86E2CD8C810}"/>
            </a:ext>
          </a:extLst>
        </xdr:cNvPr>
        <xdr:cNvSpPr/>
      </xdr:nvSpPr>
      <xdr:spPr>
        <a:xfrm>
          <a:off x="10584180" y="1724660"/>
          <a:ext cx="508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18</xdr:col>
      <xdr:colOff>2540</xdr:colOff>
      <xdr:row>4</xdr:row>
      <xdr:rowOff>5080</xdr:rowOff>
    </xdr:from>
    <xdr:to>
      <xdr:col>19</xdr:col>
      <xdr:colOff>127000</xdr:colOff>
      <xdr:row>5</xdr:row>
      <xdr:rowOff>10160</xdr:rowOff>
    </xdr:to>
    <xdr:sp macro="" textlink="">
      <xdr:nvSpPr>
        <xdr:cNvPr id="15778" name="Tijdschema ASICS NK atletiek 2022 - V2.3.xlsm">
          <a:extLst>
            <a:ext uri="{FF2B5EF4-FFF2-40B4-BE49-F238E27FC236}">
              <a16:creationId xmlns:a16="http://schemas.microsoft.com/office/drawing/2014/main" id="{D3834094-AE03-4B3E-B6D2-48B910029F34}"/>
            </a:ext>
          </a:extLst>
        </xdr:cNvPr>
        <xdr:cNvSpPr/>
      </xdr:nvSpPr>
      <xdr:spPr>
        <a:xfrm>
          <a:off x="2334260" y="492760"/>
          <a:ext cx="254000" cy="127000"/>
        </a:xfrm>
        <a:prstGeom prst="rect">
          <a:avLst/>
        </a:prstGeom>
        <a:gradFill flip="none" rotWithShape="1">
          <a:gsLst>
            <a:gs pos="0">
              <a:srgbClr val="000000"/>
            </a:gs>
            <a:gs pos="100000">
              <a:srgbClr val="000000">
                <a:tint val="0"/>
              </a:srgbClr>
            </a:gs>
            <a:gs pos="0">
              <a:srgbClr val="92D050"/>
            </a:gs>
            <a:gs pos="50000">
              <a:srgbClr val="92D050"/>
            </a:gs>
            <a:gs pos="99000">
              <a:srgbClr val="92D05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Opening</a:t>
          </a:r>
          <a:endParaRPr lang="en-NL" sz="700">
            <a:solidFill>
              <a:srgbClr val="000000"/>
            </a:solidFill>
            <a:latin typeface="Arial Narrow" panose="020B0606020202030204" pitchFamily="34" charset="0"/>
          </a:endParaRPr>
        </a:p>
      </xdr:txBody>
    </xdr:sp>
    <xdr:clientData/>
  </xdr:twoCellAnchor>
  <xdr:twoCellAnchor>
    <xdr:from>
      <xdr:col>18</xdr:col>
      <xdr:colOff>2540</xdr:colOff>
      <xdr:row>4</xdr:row>
      <xdr:rowOff>5080</xdr:rowOff>
    </xdr:from>
    <xdr:to>
      <xdr:col>18</xdr:col>
      <xdr:colOff>2540</xdr:colOff>
      <xdr:row>5</xdr:row>
      <xdr:rowOff>10160</xdr:rowOff>
    </xdr:to>
    <xdr:sp macro="" textlink="">
      <xdr:nvSpPr>
        <xdr:cNvPr id="15779" name="Rectangle 15778">
          <a:extLst>
            <a:ext uri="{FF2B5EF4-FFF2-40B4-BE49-F238E27FC236}">
              <a16:creationId xmlns:a16="http://schemas.microsoft.com/office/drawing/2014/main" id="{C58ABF48-5537-4BE5-923A-5D0C629F8656}"/>
            </a:ext>
          </a:extLst>
        </xdr:cNvPr>
        <xdr:cNvSpPr/>
      </xdr:nvSpPr>
      <xdr:spPr>
        <a:xfrm>
          <a:off x="2334260"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18</xdr:col>
      <xdr:colOff>2540</xdr:colOff>
      <xdr:row>4</xdr:row>
      <xdr:rowOff>5080</xdr:rowOff>
    </xdr:from>
    <xdr:to>
      <xdr:col>18</xdr:col>
      <xdr:colOff>2540</xdr:colOff>
      <xdr:row>5</xdr:row>
      <xdr:rowOff>10160</xdr:rowOff>
    </xdr:to>
    <xdr:sp macro="" textlink="">
      <xdr:nvSpPr>
        <xdr:cNvPr id="15780" name="Rectangle 15779">
          <a:extLst>
            <a:ext uri="{FF2B5EF4-FFF2-40B4-BE49-F238E27FC236}">
              <a16:creationId xmlns:a16="http://schemas.microsoft.com/office/drawing/2014/main" id="{6AC015F3-7E34-4626-A2A2-3F3F5806EE85}"/>
            </a:ext>
          </a:extLst>
        </xdr:cNvPr>
        <xdr:cNvSpPr/>
      </xdr:nvSpPr>
      <xdr:spPr>
        <a:xfrm>
          <a:off x="2334260"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18</xdr:col>
      <xdr:colOff>2540</xdr:colOff>
      <xdr:row>4</xdr:row>
      <xdr:rowOff>5080</xdr:rowOff>
    </xdr:from>
    <xdr:to>
      <xdr:col>18</xdr:col>
      <xdr:colOff>2540</xdr:colOff>
      <xdr:row>5</xdr:row>
      <xdr:rowOff>10160</xdr:rowOff>
    </xdr:to>
    <xdr:sp macro="" textlink="">
      <xdr:nvSpPr>
        <xdr:cNvPr id="15781" name="Rectangle 15780">
          <a:extLst>
            <a:ext uri="{FF2B5EF4-FFF2-40B4-BE49-F238E27FC236}">
              <a16:creationId xmlns:a16="http://schemas.microsoft.com/office/drawing/2014/main" id="{29CF0B22-8D50-4B99-829F-EE952A227B59}"/>
            </a:ext>
          </a:extLst>
        </xdr:cNvPr>
        <xdr:cNvSpPr/>
      </xdr:nvSpPr>
      <xdr:spPr>
        <a:xfrm>
          <a:off x="2334260"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50</xdr:col>
      <xdr:colOff>2540</xdr:colOff>
      <xdr:row>4</xdr:row>
      <xdr:rowOff>5080</xdr:rowOff>
    </xdr:from>
    <xdr:to>
      <xdr:col>50</xdr:col>
      <xdr:colOff>53339</xdr:colOff>
      <xdr:row>5</xdr:row>
      <xdr:rowOff>10160</xdr:rowOff>
    </xdr:to>
    <xdr:sp macro="" textlink="">
      <xdr:nvSpPr>
        <xdr:cNvPr id="15782" name="Tijdschema ASICS NK atletiek 2022 - V2.3.xlsm">
          <a:extLst>
            <a:ext uri="{FF2B5EF4-FFF2-40B4-BE49-F238E27FC236}">
              <a16:creationId xmlns:a16="http://schemas.microsoft.com/office/drawing/2014/main" id="{BECAB79A-63AD-4A1B-B8E2-F059A0716EAC}"/>
            </a:ext>
          </a:extLst>
        </xdr:cNvPr>
        <xdr:cNvSpPr/>
      </xdr:nvSpPr>
      <xdr:spPr>
        <a:xfrm>
          <a:off x="6479540" y="492760"/>
          <a:ext cx="50799"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NL" sz="700">
              <a:solidFill>
                <a:srgbClr val="000000"/>
              </a:solidFill>
              <a:latin typeface="Arial Narrow" panose="020B0606020202030204" pitchFamily="34" charset="0"/>
            </a:rPr>
            <a:t>1</a:t>
          </a:r>
        </a:p>
      </xdr:txBody>
    </xdr:sp>
    <xdr:clientData/>
  </xdr:twoCellAnchor>
  <xdr:twoCellAnchor>
    <xdr:from>
      <xdr:col>50</xdr:col>
      <xdr:colOff>2540</xdr:colOff>
      <xdr:row>4</xdr:row>
      <xdr:rowOff>5080</xdr:rowOff>
    </xdr:from>
    <xdr:to>
      <xdr:col>50</xdr:col>
      <xdr:colOff>2540</xdr:colOff>
      <xdr:row>5</xdr:row>
      <xdr:rowOff>10160</xdr:rowOff>
    </xdr:to>
    <xdr:sp macro="" textlink="">
      <xdr:nvSpPr>
        <xdr:cNvPr id="15783" name="Rectangle 15782">
          <a:extLst>
            <a:ext uri="{FF2B5EF4-FFF2-40B4-BE49-F238E27FC236}">
              <a16:creationId xmlns:a16="http://schemas.microsoft.com/office/drawing/2014/main" id="{72A4686B-119D-4F64-8596-860373FE0615}"/>
            </a:ext>
          </a:extLst>
        </xdr:cNvPr>
        <xdr:cNvSpPr/>
      </xdr:nvSpPr>
      <xdr:spPr>
        <a:xfrm>
          <a:off x="6479540"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50</xdr:col>
      <xdr:colOff>2540</xdr:colOff>
      <xdr:row>4</xdr:row>
      <xdr:rowOff>5080</xdr:rowOff>
    </xdr:from>
    <xdr:to>
      <xdr:col>50</xdr:col>
      <xdr:colOff>2540</xdr:colOff>
      <xdr:row>5</xdr:row>
      <xdr:rowOff>10160</xdr:rowOff>
    </xdr:to>
    <xdr:sp macro="" textlink="">
      <xdr:nvSpPr>
        <xdr:cNvPr id="15784" name="Rectangle 15783">
          <a:extLst>
            <a:ext uri="{FF2B5EF4-FFF2-40B4-BE49-F238E27FC236}">
              <a16:creationId xmlns:a16="http://schemas.microsoft.com/office/drawing/2014/main" id="{776B0C92-F103-45BA-85AA-2B970D108DF9}"/>
            </a:ext>
          </a:extLst>
        </xdr:cNvPr>
        <xdr:cNvSpPr/>
      </xdr:nvSpPr>
      <xdr:spPr>
        <a:xfrm>
          <a:off x="6479540"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50</xdr:col>
      <xdr:colOff>2540</xdr:colOff>
      <xdr:row>4</xdr:row>
      <xdr:rowOff>5080</xdr:rowOff>
    </xdr:from>
    <xdr:to>
      <xdr:col>50</xdr:col>
      <xdr:colOff>2540</xdr:colOff>
      <xdr:row>5</xdr:row>
      <xdr:rowOff>10160</xdr:rowOff>
    </xdr:to>
    <xdr:sp macro="" textlink="">
      <xdr:nvSpPr>
        <xdr:cNvPr id="15785" name="Rectangle 15784">
          <a:extLst>
            <a:ext uri="{FF2B5EF4-FFF2-40B4-BE49-F238E27FC236}">
              <a16:creationId xmlns:a16="http://schemas.microsoft.com/office/drawing/2014/main" id="{AFD09E04-7BF9-41DD-91F5-2424AAC779AF}"/>
            </a:ext>
          </a:extLst>
        </xdr:cNvPr>
        <xdr:cNvSpPr/>
      </xdr:nvSpPr>
      <xdr:spPr>
        <a:xfrm>
          <a:off x="6479540"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66</xdr:col>
      <xdr:colOff>2540</xdr:colOff>
      <xdr:row>4</xdr:row>
      <xdr:rowOff>5080</xdr:rowOff>
    </xdr:from>
    <xdr:to>
      <xdr:col>66</xdr:col>
      <xdr:colOff>53340</xdr:colOff>
      <xdr:row>5</xdr:row>
      <xdr:rowOff>10160</xdr:rowOff>
    </xdr:to>
    <xdr:sp macro="" textlink="">
      <xdr:nvSpPr>
        <xdr:cNvPr id="15786" name="Tijdschema ASICS NK atletiek 2022 - V2.3.xlsm">
          <a:extLst>
            <a:ext uri="{FF2B5EF4-FFF2-40B4-BE49-F238E27FC236}">
              <a16:creationId xmlns:a16="http://schemas.microsoft.com/office/drawing/2014/main" id="{CFBB1DF2-C9EB-4923-B42F-367DB9815989}"/>
            </a:ext>
          </a:extLst>
        </xdr:cNvPr>
        <xdr:cNvSpPr/>
      </xdr:nvSpPr>
      <xdr:spPr>
        <a:xfrm>
          <a:off x="8552180" y="492760"/>
          <a:ext cx="508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NL" sz="700">
              <a:solidFill>
                <a:srgbClr val="000000"/>
              </a:solidFill>
              <a:latin typeface="Arial Narrow" panose="020B0606020202030204" pitchFamily="34" charset="0"/>
            </a:rPr>
            <a:t>1</a:t>
          </a:r>
        </a:p>
      </xdr:txBody>
    </xdr:sp>
    <xdr:clientData/>
  </xdr:twoCellAnchor>
  <xdr:twoCellAnchor>
    <xdr:from>
      <xdr:col>66</xdr:col>
      <xdr:colOff>2540</xdr:colOff>
      <xdr:row>4</xdr:row>
      <xdr:rowOff>5080</xdr:rowOff>
    </xdr:from>
    <xdr:to>
      <xdr:col>66</xdr:col>
      <xdr:colOff>2540</xdr:colOff>
      <xdr:row>5</xdr:row>
      <xdr:rowOff>10160</xdr:rowOff>
    </xdr:to>
    <xdr:sp macro="" textlink="">
      <xdr:nvSpPr>
        <xdr:cNvPr id="15787" name="Rectangle 15786">
          <a:extLst>
            <a:ext uri="{FF2B5EF4-FFF2-40B4-BE49-F238E27FC236}">
              <a16:creationId xmlns:a16="http://schemas.microsoft.com/office/drawing/2014/main" id="{48C8C372-C6B7-425D-A254-CEB64DD4A373}"/>
            </a:ext>
          </a:extLst>
        </xdr:cNvPr>
        <xdr:cNvSpPr/>
      </xdr:nvSpPr>
      <xdr:spPr>
        <a:xfrm>
          <a:off x="8552180"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66</xdr:col>
      <xdr:colOff>2540</xdr:colOff>
      <xdr:row>4</xdr:row>
      <xdr:rowOff>5080</xdr:rowOff>
    </xdr:from>
    <xdr:to>
      <xdr:col>66</xdr:col>
      <xdr:colOff>2540</xdr:colOff>
      <xdr:row>5</xdr:row>
      <xdr:rowOff>10160</xdr:rowOff>
    </xdr:to>
    <xdr:sp macro="" textlink="">
      <xdr:nvSpPr>
        <xdr:cNvPr id="15788" name="Rectangle 15787">
          <a:extLst>
            <a:ext uri="{FF2B5EF4-FFF2-40B4-BE49-F238E27FC236}">
              <a16:creationId xmlns:a16="http://schemas.microsoft.com/office/drawing/2014/main" id="{75183B98-6783-4F78-8BDF-C7CE8CC6308F}"/>
            </a:ext>
          </a:extLst>
        </xdr:cNvPr>
        <xdr:cNvSpPr/>
      </xdr:nvSpPr>
      <xdr:spPr>
        <a:xfrm>
          <a:off x="8552180"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66</xdr:col>
      <xdr:colOff>2540</xdr:colOff>
      <xdr:row>4</xdr:row>
      <xdr:rowOff>5080</xdr:rowOff>
    </xdr:from>
    <xdr:to>
      <xdr:col>66</xdr:col>
      <xdr:colOff>2540</xdr:colOff>
      <xdr:row>5</xdr:row>
      <xdr:rowOff>10160</xdr:rowOff>
    </xdr:to>
    <xdr:sp macro="" textlink="">
      <xdr:nvSpPr>
        <xdr:cNvPr id="15789" name="Rectangle 15788">
          <a:extLst>
            <a:ext uri="{FF2B5EF4-FFF2-40B4-BE49-F238E27FC236}">
              <a16:creationId xmlns:a16="http://schemas.microsoft.com/office/drawing/2014/main" id="{6C7C64CD-3BFE-43DC-AD86-9CC1D7C0F842}"/>
            </a:ext>
          </a:extLst>
        </xdr:cNvPr>
        <xdr:cNvSpPr/>
      </xdr:nvSpPr>
      <xdr:spPr>
        <a:xfrm>
          <a:off x="8552180"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76</xdr:col>
      <xdr:colOff>2540</xdr:colOff>
      <xdr:row>4</xdr:row>
      <xdr:rowOff>5080</xdr:rowOff>
    </xdr:from>
    <xdr:to>
      <xdr:col>76</xdr:col>
      <xdr:colOff>53340</xdr:colOff>
      <xdr:row>5</xdr:row>
      <xdr:rowOff>10160</xdr:rowOff>
    </xdr:to>
    <xdr:sp macro="" textlink="">
      <xdr:nvSpPr>
        <xdr:cNvPr id="15790" name="Tijdschema ASICS NK atletiek 2022 - V2.3.xlsm">
          <a:extLst>
            <a:ext uri="{FF2B5EF4-FFF2-40B4-BE49-F238E27FC236}">
              <a16:creationId xmlns:a16="http://schemas.microsoft.com/office/drawing/2014/main" id="{08E7777F-F8D1-48AF-97D8-0B023B8E45D3}"/>
            </a:ext>
          </a:extLst>
        </xdr:cNvPr>
        <xdr:cNvSpPr/>
      </xdr:nvSpPr>
      <xdr:spPr>
        <a:xfrm>
          <a:off x="9847580" y="492760"/>
          <a:ext cx="508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NL" sz="700">
              <a:solidFill>
                <a:srgbClr val="000000"/>
              </a:solidFill>
              <a:latin typeface="Arial Narrow" panose="020B0606020202030204" pitchFamily="34" charset="0"/>
            </a:rPr>
            <a:t>1</a:t>
          </a:r>
        </a:p>
      </xdr:txBody>
    </xdr:sp>
    <xdr:clientData/>
  </xdr:twoCellAnchor>
  <xdr:twoCellAnchor>
    <xdr:from>
      <xdr:col>76</xdr:col>
      <xdr:colOff>2540</xdr:colOff>
      <xdr:row>4</xdr:row>
      <xdr:rowOff>5080</xdr:rowOff>
    </xdr:from>
    <xdr:to>
      <xdr:col>76</xdr:col>
      <xdr:colOff>2540</xdr:colOff>
      <xdr:row>5</xdr:row>
      <xdr:rowOff>10160</xdr:rowOff>
    </xdr:to>
    <xdr:sp macro="" textlink="">
      <xdr:nvSpPr>
        <xdr:cNvPr id="15791" name="Rectangle 15790">
          <a:extLst>
            <a:ext uri="{FF2B5EF4-FFF2-40B4-BE49-F238E27FC236}">
              <a16:creationId xmlns:a16="http://schemas.microsoft.com/office/drawing/2014/main" id="{DDDDBCAA-1606-4938-A8C5-2D93F35DDD1A}"/>
            </a:ext>
          </a:extLst>
        </xdr:cNvPr>
        <xdr:cNvSpPr/>
      </xdr:nvSpPr>
      <xdr:spPr>
        <a:xfrm>
          <a:off x="9847580"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76</xdr:col>
      <xdr:colOff>2540</xdr:colOff>
      <xdr:row>4</xdr:row>
      <xdr:rowOff>5080</xdr:rowOff>
    </xdr:from>
    <xdr:to>
      <xdr:col>76</xdr:col>
      <xdr:colOff>2540</xdr:colOff>
      <xdr:row>5</xdr:row>
      <xdr:rowOff>10160</xdr:rowOff>
    </xdr:to>
    <xdr:sp macro="" textlink="">
      <xdr:nvSpPr>
        <xdr:cNvPr id="15792" name="Rectangle 15791">
          <a:extLst>
            <a:ext uri="{FF2B5EF4-FFF2-40B4-BE49-F238E27FC236}">
              <a16:creationId xmlns:a16="http://schemas.microsoft.com/office/drawing/2014/main" id="{AD3B079E-25F1-4BEB-84FF-AE4332612E92}"/>
            </a:ext>
          </a:extLst>
        </xdr:cNvPr>
        <xdr:cNvSpPr/>
      </xdr:nvSpPr>
      <xdr:spPr>
        <a:xfrm>
          <a:off x="9847580"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76</xdr:col>
      <xdr:colOff>2540</xdr:colOff>
      <xdr:row>4</xdr:row>
      <xdr:rowOff>5080</xdr:rowOff>
    </xdr:from>
    <xdr:to>
      <xdr:col>76</xdr:col>
      <xdr:colOff>2540</xdr:colOff>
      <xdr:row>5</xdr:row>
      <xdr:rowOff>10160</xdr:rowOff>
    </xdr:to>
    <xdr:sp macro="" textlink="">
      <xdr:nvSpPr>
        <xdr:cNvPr id="15793" name="Rectangle 15792">
          <a:extLst>
            <a:ext uri="{FF2B5EF4-FFF2-40B4-BE49-F238E27FC236}">
              <a16:creationId xmlns:a16="http://schemas.microsoft.com/office/drawing/2014/main" id="{FDC9BD27-C6B5-4639-A599-A15CF9F58C78}"/>
            </a:ext>
          </a:extLst>
        </xdr:cNvPr>
        <xdr:cNvSpPr/>
      </xdr:nvSpPr>
      <xdr:spPr>
        <a:xfrm>
          <a:off x="9847580"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90</xdr:col>
      <xdr:colOff>54356</xdr:colOff>
      <xdr:row>4</xdr:row>
      <xdr:rowOff>5080</xdr:rowOff>
    </xdr:from>
    <xdr:to>
      <xdr:col>90</xdr:col>
      <xdr:colOff>105156</xdr:colOff>
      <xdr:row>5</xdr:row>
      <xdr:rowOff>10160</xdr:rowOff>
    </xdr:to>
    <xdr:sp macro="" textlink="">
      <xdr:nvSpPr>
        <xdr:cNvPr id="15794" name="Tijdschema ASICS NK atletiek 2022 - V2.3.xlsm">
          <a:extLst>
            <a:ext uri="{FF2B5EF4-FFF2-40B4-BE49-F238E27FC236}">
              <a16:creationId xmlns:a16="http://schemas.microsoft.com/office/drawing/2014/main" id="{F6BF9F20-954F-4363-9200-8E8D21DFA3A7}"/>
            </a:ext>
          </a:extLst>
        </xdr:cNvPr>
        <xdr:cNvSpPr/>
      </xdr:nvSpPr>
      <xdr:spPr>
        <a:xfrm>
          <a:off x="11712956" y="492760"/>
          <a:ext cx="508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NL" sz="700">
              <a:solidFill>
                <a:srgbClr val="000000"/>
              </a:solidFill>
              <a:latin typeface="Arial Narrow" panose="020B0606020202030204" pitchFamily="34" charset="0"/>
            </a:rPr>
            <a:t>1</a:t>
          </a:r>
        </a:p>
      </xdr:txBody>
    </xdr:sp>
    <xdr:clientData/>
  </xdr:twoCellAnchor>
  <xdr:twoCellAnchor>
    <xdr:from>
      <xdr:col>90</xdr:col>
      <xdr:colOff>54356</xdr:colOff>
      <xdr:row>4</xdr:row>
      <xdr:rowOff>5080</xdr:rowOff>
    </xdr:from>
    <xdr:to>
      <xdr:col>90</xdr:col>
      <xdr:colOff>54356</xdr:colOff>
      <xdr:row>5</xdr:row>
      <xdr:rowOff>10160</xdr:rowOff>
    </xdr:to>
    <xdr:sp macro="" textlink="">
      <xdr:nvSpPr>
        <xdr:cNvPr id="15795" name="Rectangle 15794">
          <a:extLst>
            <a:ext uri="{FF2B5EF4-FFF2-40B4-BE49-F238E27FC236}">
              <a16:creationId xmlns:a16="http://schemas.microsoft.com/office/drawing/2014/main" id="{37A79D16-3134-4BCD-8FC3-682956CF7AD2}"/>
            </a:ext>
          </a:extLst>
        </xdr:cNvPr>
        <xdr:cNvSpPr/>
      </xdr:nvSpPr>
      <xdr:spPr>
        <a:xfrm>
          <a:off x="11712956"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90</xdr:col>
      <xdr:colOff>54356</xdr:colOff>
      <xdr:row>4</xdr:row>
      <xdr:rowOff>5080</xdr:rowOff>
    </xdr:from>
    <xdr:to>
      <xdr:col>90</xdr:col>
      <xdr:colOff>54356</xdr:colOff>
      <xdr:row>5</xdr:row>
      <xdr:rowOff>10160</xdr:rowOff>
    </xdr:to>
    <xdr:sp macro="" textlink="">
      <xdr:nvSpPr>
        <xdr:cNvPr id="15796" name="Rectangle 15795">
          <a:extLst>
            <a:ext uri="{FF2B5EF4-FFF2-40B4-BE49-F238E27FC236}">
              <a16:creationId xmlns:a16="http://schemas.microsoft.com/office/drawing/2014/main" id="{CA5AA0D9-551C-485D-91EA-D095309146DD}"/>
            </a:ext>
          </a:extLst>
        </xdr:cNvPr>
        <xdr:cNvSpPr/>
      </xdr:nvSpPr>
      <xdr:spPr>
        <a:xfrm>
          <a:off x="11712956"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90</xdr:col>
      <xdr:colOff>54356</xdr:colOff>
      <xdr:row>4</xdr:row>
      <xdr:rowOff>5080</xdr:rowOff>
    </xdr:from>
    <xdr:to>
      <xdr:col>90</xdr:col>
      <xdr:colOff>54356</xdr:colOff>
      <xdr:row>5</xdr:row>
      <xdr:rowOff>10160</xdr:rowOff>
    </xdr:to>
    <xdr:sp macro="" textlink="">
      <xdr:nvSpPr>
        <xdr:cNvPr id="15797" name="Rectangle 15796">
          <a:extLst>
            <a:ext uri="{FF2B5EF4-FFF2-40B4-BE49-F238E27FC236}">
              <a16:creationId xmlns:a16="http://schemas.microsoft.com/office/drawing/2014/main" id="{D706C11A-779F-416C-B733-1480A67D52F4}"/>
            </a:ext>
          </a:extLst>
        </xdr:cNvPr>
        <xdr:cNvSpPr/>
      </xdr:nvSpPr>
      <xdr:spPr>
        <a:xfrm>
          <a:off x="11712956"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91</xdr:col>
      <xdr:colOff>2540</xdr:colOff>
      <xdr:row>4</xdr:row>
      <xdr:rowOff>5080</xdr:rowOff>
    </xdr:from>
    <xdr:to>
      <xdr:col>91</xdr:col>
      <xdr:colOff>53340</xdr:colOff>
      <xdr:row>5</xdr:row>
      <xdr:rowOff>10160</xdr:rowOff>
    </xdr:to>
    <xdr:sp macro="" textlink="">
      <xdr:nvSpPr>
        <xdr:cNvPr id="15798" name="Tijdschema ASICS NK atletiek 2022 - V2.3.xlsm">
          <a:extLst>
            <a:ext uri="{FF2B5EF4-FFF2-40B4-BE49-F238E27FC236}">
              <a16:creationId xmlns:a16="http://schemas.microsoft.com/office/drawing/2014/main" id="{267A40F2-1ED7-441A-B9E7-22338F50A54F}"/>
            </a:ext>
          </a:extLst>
        </xdr:cNvPr>
        <xdr:cNvSpPr/>
      </xdr:nvSpPr>
      <xdr:spPr>
        <a:xfrm>
          <a:off x="11790680" y="492760"/>
          <a:ext cx="508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NL" sz="700">
              <a:solidFill>
                <a:srgbClr val="000000"/>
              </a:solidFill>
              <a:latin typeface="Arial Narrow" panose="020B0606020202030204" pitchFamily="34" charset="0"/>
            </a:rPr>
            <a:t>1</a:t>
          </a:r>
        </a:p>
      </xdr:txBody>
    </xdr:sp>
    <xdr:clientData/>
  </xdr:twoCellAnchor>
  <xdr:twoCellAnchor>
    <xdr:from>
      <xdr:col>91</xdr:col>
      <xdr:colOff>2540</xdr:colOff>
      <xdr:row>4</xdr:row>
      <xdr:rowOff>5080</xdr:rowOff>
    </xdr:from>
    <xdr:to>
      <xdr:col>91</xdr:col>
      <xdr:colOff>2540</xdr:colOff>
      <xdr:row>5</xdr:row>
      <xdr:rowOff>10160</xdr:rowOff>
    </xdr:to>
    <xdr:sp macro="" textlink="">
      <xdr:nvSpPr>
        <xdr:cNvPr id="15799" name="Rectangle 15798">
          <a:extLst>
            <a:ext uri="{FF2B5EF4-FFF2-40B4-BE49-F238E27FC236}">
              <a16:creationId xmlns:a16="http://schemas.microsoft.com/office/drawing/2014/main" id="{AC315489-0F7C-4EE8-9D27-D0FEC5335E9E}"/>
            </a:ext>
          </a:extLst>
        </xdr:cNvPr>
        <xdr:cNvSpPr/>
      </xdr:nvSpPr>
      <xdr:spPr>
        <a:xfrm>
          <a:off x="11790680"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91</xdr:col>
      <xdr:colOff>2540</xdr:colOff>
      <xdr:row>4</xdr:row>
      <xdr:rowOff>5080</xdr:rowOff>
    </xdr:from>
    <xdr:to>
      <xdr:col>91</xdr:col>
      <xdr:colOff>2540</xdr:colOff>
      <xdr:row>5</xdr:row>
      <xdr:rowOff>10160</xdr:rowOff>
    </xdr:to>
    <xdr:sp macro="" textlink="">
      <xdr:nvSpPr>
        <xdr:cNvPr id="15800" name="Rectangle 15799">
          <a:extLst>
            <a:ext uri="{FF2B5EF4-FFF2-40B4-BE49-F238E27FC236}">
              <a16:creationId xmlns:a16="http://schemas.microsoft.com/office/drawing/2014/main" id="{813B6CC9-5D0C-43FC-98FE-84AFB626DB91}"/>
            </a:ext>
          </a:extLst>
        </xdr:cNvPr>
        <xdr:cNvSpPr/>
      </xdr:nvSpPr>
      <xdr:spPr>
        <a:xfrm>
          <a:off x="11790680"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91</xdr:col>
      <xdr:colOff>2540</xdr:colOff>
      <xdr:row>4</xdr:row>
      <xdr:rowOff>5080</xdr:rowOff>
    </xdr:from>
    <xdr:to>
      <xdr:col>91</xdr:col>
      <xdr:colOff>2540</xdr:colOff>
      <xdr:row>5</xdr:row>
      <xdr:rowOff>10160</xdr:rowOff>
    </xdr:to>
    <xdr:sp macro="" textlink="">
      <xdr:nvSpPr>
        <xdr:cNvPr id="15801" name="Rectangle 15800">
          <a:extLst>
            <a:ext uri="{FF2B5EF4-FFF2-40B4-BE49-F238E27FC236}">
              <a16:creationId xmlns:a16="http://schemas.microsoft.com/office/drawing/2014/main" id="{4C1DD4D0-98F7-4978-B009-2E224302B039}"/>
            </a:ext>
          </a:extLst>
        </xdr:cNvPr>
        <xdr:cNvSpPr/>
      </xdr:nvSpPr>
      <xdr:spPr>
        <a:xfrm>
          <a:off x="11790680"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91</xdr:col>
      <xdr:colOff>80263</xdr:colOff>
      <xdr:row>4</xdr:row>
      <xdr:rowOff>5080</xdr:rowOff>
    </xdr:from>
    <xdr:to>
      <xdr:col>92</xdr:col>
      <xdr:colOff>1523</xdr:colOff>
      <xdr:row>5</xdr:row>
      <xdr:rowOff>10160</xdr:rowOff>
    </xdr:to>
    <xdr:sp macro="" textlink="">
      <xdr:nvSpPr>
        <xdr:cNvPr id="15802" name="Tijdschema ASICS NK atletiek 2022 - V2.3.xlsm">
          <a:extLst>
            <a:ext uri="{FF2B5EF4-FFF2-40B4-BE49-F238E27FC236}">
              <a16:creationId xmlns:a16="http://schemas.microsoft.com/office/drawing/2014/main" id="{4B9F6FC7-1637-4E47-8D93-9FA398094BD0}"/>
            </a:ext>
          </a:extLst>
        </xdr:cNvPr>
        <xdr:cNvSpPr/>
      </xdr:nvSpPr>
      <xdr:spPr>
        <a:xfrm>
          <a:off x="11868403" y="492760"/>
          <a:ext cx="508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NL" sz="700">
              <a:solidFill>
                <a:srgbClr val="000000"/>
              </a:solidFill>
              <a:latin typeface="Arial Narrow" panose="020B0606020202030204" pitchFamily="34" charset="0"/>
            </a:rPr>
            <a:t>1</a:t>
          </a:r>
        </a:p>
      </xdr:txBody>
    </xdr:sp>
    <xdr:clientData/>
  </xdr:twoCellAnchor>
  <xdr:twoCellAnchor>
    <xdr:from>
      <xdr:col>91</xdr:col>
      <xdr:colOff>80263</xdr:colOff>
      <xdr:row>4</xdr:row>
      <xdr:rowOff>5080</xdr:rowOff>
    </xdr:from>
    <xdr:to>
      <xdr:col>91</xdr:col>
      <xdr:colOff>80263</xdr:colOff>
      <xdr:row>5</xdr:row>
      <xdr:rowOff>10160</xdr:rowOff>
    </xdr:to>
    <xdr:sp macro="" textlink="">
      <xdr:nvSpPr>
        <xdr:cNvPr id="15803" name="Rectangle 15802">
          <a:extLst>
            <a:ext uri="{FF2B5EF4-FFF2-40B4-BE49-F238E27FC236}">
              <a16:creationId xmlns:a16="http://schemas.microsoft.com/office/drawing/2014/main" id="{DB5E41A6-5C29-48A6-B440-2D775D5677CF}"/>
            </a:ext>
          </a:extLst>
        </xdr:cNvPr>
        <xdr:cNvSpPr/>
      </xdr:nvSpPr>
      <xdr:spPr>
        <a:xfrm>
          <a:off x="11868403"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91</xdr:col>
      <xdr:colOff>80263</xdr:colOff>
      <xdr:row>4</xdr:row>
      <xdr:rowOff>5080</xdr:rowOff>
    </xdr:from>
    <xdr:to>
      <xdr:col>91</xdr:col>
      <xdr:colOff>80263</xdr:colOff>
      <xdr:row>5</xdr:row>
      <xdr:rowOff>10160</xdr:rowOff>
    </xdr:to>
    <xdr:sp macro="" textlink="">
      <xdr:nvSpPr>
        <xdr:cNvPr id="15804" name="Rectangle 15803">
          <a:extLst>
            <a:ext uri="{FF2B5EF4-FFF2-40B4-BE49-F238E27FC236}">
              <a16:creationId xmlns:a16="http://schemas.microsoft.com/office/drawing/2014/main" id="{7F0BBDE8-A0A2-4A12-8AF4-D20F5624D5C8}"/>
            </a:ext>
          </a:extLst>
        </xdr:cNvPr>
        <xdr:cNvSpPr/>
      </xdr:nvSpPr>
      <xdr:spPr>
        <a:xfrm>
          <a:off x="11868403"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91</xdr:col>
      <xdr:colOff>80263</xdr:colOff>
      <xdr:row>4</xdr:row>
      <xdr:rowOff>5080</xdr:rowOff>
    </xdr:from>
    <xdr:to>
      <xdr:col>91</xdr:col>
      <xdr:colOff>80263</xdr:colOff>
      <xdr:row>5</xdr:row>
      <xdr:rowOff>10160</xdr:rowOff>
    </xdr:to>
    <xdr:sp macro="" textlink="">
      <xdr:nvSpPr>
        <xdr:cNvPr id="15805" name="Rectangle 15804">
          <a:extLst>
            <a:ext uri="{FF2B5EF4-FFF2-40B4-BE49-F238E27FC236}">
              <a16:creationId xmlns:a16="http://schemas.microsoft.com/office/drawing/2014/main" id="{5D1A7ADA-3280-4B1C-AADA-366300504225}"/>
            </a:ext>
          </a:extLst>
        </xdr:cNvPr>
        <xdr:cNvSpPr/>
      </xdr:nvSpPr>
      <xdr:spPr>
        <a:xfrm>
          <a:off x="11868403"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96</xdr:col>
      <xdr:colOff>28448</xdr:colOff>
      <xdr:row>4</xdr:row>
      <xdr:rowOff>5080</xdr:rowOff>
    </xdr:from>
    <xdr:to>
      <xdr:col>96</xdr:col>
      <xdr:colOff>79248</xdr:colOff>
      <xdr:row>5</xdr:row>
      <xdr:rowOff>10160</xdr:rowOff>
    </xdr:to>
    <xdr:sp macro="" textlink="">
      <xdr:nvSpPr>
        <xdr:cNvPr id="15806" name="Tijdschema ASICS NK atletiek 2022 - V2.3.xlsm">
          <a:extLst>
            <a:ext uri="{FF2B5EF4-FFF2-40B4-BE49-F238E27FC236}">
              <a16:creationId xmlns:a16="http://schemas.microsoft.com/office/drawing/2014/main" id="{8EA28655-CE2C-41CB-A81E-39E1EBAAB4D3}"/>
            </a:ext>
          </a:extLst>
        </xdr:cNvPr>
        <xdr:cNvSpPr/>
      </xdr:nvSpPr>
      <xdr:spPr>
        <a:xfrm>
          <a:off x="12464288" y="492760"/>
          <a:ext cx="508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NL" sz="700">
              <a:solidFill>
                <a:srgbClr val="000000"/>
              </a:solidFill>
              <a:latin typeface="Arial Narrow" panose="020B0606020202030204" pitchFamily="34" charset="0"/>
            </a:rPr>
            <a:t>1</a:t>
          </a:r>
        </a:p>
      </xdr:txBody>
    </xdr:sp>
    <xdr:clientData/>
  </xdr:twoCellAnchor>
  <xdr:twoCellAnchor>
    <xdr:from>
      <xdr:col>96</xdr:col>
      <xdr:colOff>28448</xdr:colOff>
      <xdr:row>4</xdr:row>
      <xdr:rowOff>5080</xdr:rowOff>
    </xdr:from>
    <xdr:to>
      <xdr:col>96</xdr:col>
      <xdr:colOff>28448</xdr:colOff>
      <xdr:row>5</xdr:row>
      <xdr:rowOff>10160</xdr:rowOff>
    </xdr:to>
    <xdr:sp macro="" textlink="">
      <xdr:nvSpPr>
        <xdr:cNvPr id="15807" name="Rectangle 15806">
          <a:extLst>
            <a:ext uri="{FF2B5EF4-FFF2-40B4-BE49-F238E27FC236}">
              <a16:creationId xmlns:a16="http://schemas.microsoft.com/office/drawing/2014/main" id="{E634D639-3834-45BD-9B9D-AEAECFEF6DC4}"/>
            </a:ext>
          </a:extLst>
        </xdr:cNvPr>
        <xdr:cNvSpPr/>
      </xdr:nvSpPr>
      <xdr:spPr>
        <a:xfrm>
          <a:off x="12464288"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96</xdr:col>
      <xdr:colOff>28448</xdr:colOff>
      <xdr:row>4</xdr:row>
      <xdr:rowOff>5080</xdr:rowOff>
    </xdr:from>
    <xdr:to>
      <xdr:col>96</xdr:col>
      <xdr:colOff>28448</xdr:colOff>
      <xdr:row>5</xdr:row>
      <xdr:rowOff>10160</xdr:rowOff>
    </xdr:to>
    <xdr:sp macro="" textlink="">
      <xdr:nvSpPr>
        <xdr:cNvPr id="15808" name="Rectangle 15807">
          <a:extLst>
            <a:ext uri="{FF2B5EF4-FFF2-40B4-BE49-F238E27FC236}">
              <a16:creationId xmlns:a16="http://schemas.microsoft.com/office/drawing/2014/main" id="{B90C632A-8CEA-4B07-8315-79CFF9C92707}"/>
            </a:ext>
          </a:extLst>
        </xdr:cNvPr>
        <xdr:cNvSpPr/>
      </xdr:nvSpPr>
      <xdr:spPr>
        <a:xfrm>
          <a:off x="12464288"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96</xdr:col>
      <xdr:colOff>28448</xdr:colOff>
      <xdr:row>4</xdr:row>
      <xdr:rowOff>5080</xdr:rowOff>
    </xdr:from>
    <xdr:to>
      <xdr:col>96</xdr:col>
      <xdr:colOff>28448</xdr:colOff>
      <xdr:row>5</xdr:row>
      <xdr:rowOff>10160</xdr:rowOff>
    </xdr:to>
    <xdr:sp macro="" textlink="">
      <xdr:nvSpPr>
        <xdr:cNvPr id="15809" name="Rectangle 15808">
          <a:extLst>
            <a:ext uri="{FF2B5EF4-FFF2-40B4-BE49-F238E27FC236}">
              <a16:creationId xmlns:a16="http://schemas.microsoft.com/office/drawing/2014/main" id="{B4808831-39A5-45D7-B6F9-8DFFD78F94B6}"/>
            </a:ext>
          </a:extLst>
        </xdr:cNvPr>
        <xdr:cNvSpPr/>
      </xdr:nvSpPr>
      <xdr:spPr>
        <a:xfrm>
          <a:off x="12464288"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100</xdr:col>
      <xdr:colOff>106172</xdr:colOff>
      <xdr:row>4</xdr:row>
      <xdr:rowOff>5080</xdr:rowOff>
    </xdr:from>
    <xdr:to>
      <xdr:col>101</xdr:col>
      <xdr:colOff>27432</xdr:colOff>
      <xdr:row>5</xdr:row>
      <xdr:rowOff>10160</xdr:rowOff>
    </xdr:to>
    <xdr:sp macro="" textlink="">
      <xdr:nvSpPr>
        <xdr:cNvPr id="15810" name="Tijdschema ASICS NK atletiek 2022 - V2.3.xlsm">
          <a:extLst>
            <a:ext uri="{FF2B5EF4-FFF2-40B4-BE49-F238E27FC236}">
              <a16:creationId xmlns:a16="http://schemas.microsoft.com/office/drawing/2014/main" id="{91B9129E-5625-481B-89FD-5776FA7B7135}"/>
            </a:ext>
          </a:extLst>
        </xdr:cNvPr>
        <xdr:cNvSpPr/>
      </xdr:nvSpPr>
      <xdr:spPr>
        <a:xfrm>
          <a:off x="13060172" y="492760"/>
          <a:ext cx="508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NL" sz="700">
              <a:solidFill>
                <a:srgbClr val="000000"/>
              </a:solidFill>
              <a:latin typeface="Arial Narrow" panose="020B0606020202030204" pitchFamily="34" charset="0"/>
            </a:rPr>
            <a:t>1</a:t>
          </a:r>
        </a:p>
      </xdr:txBody>
    </xdr:sp>
    <xdr:clientData/>
  </xdr:twoCellAnchor>
  <xdr:twoCellAnchor>
    <xdr:from>
      <xdr:col>100</xdr:col>
      <xdr:colOff>106172</xdr:colOff>
      <xdr:row>4</xdr:row>
      <xdr:rowOff>5080</xdr:rowOff>
    </xdr:from>
    <xdr:to>
      <xdr:col>100</xdr:col>
      <xdr:colOff>106172</xdr:colOff>
      <xdr:row>5</xdr:row>
      <xdr:rowOff>10160</xdr:rowOff>
    </xdr:to>
    <xdr:sp macro="" textlink="">
      <xdr:nvSpPr>
        <xdr:cNvPr id="15811" name="Rectangle 15810">
          <a:extLst>
            <a:ext uri="{FF2B5EF4-FFF2-40B4-BE49-F238E27FC236}">
              <a16:creationId xmlns:a16="http://schemas.microsoft.com/office/drawing/2014/main" id="{1BAB715F-6F4C-46E0-B5F9-04573A7F24D0}"/>
            </a:ext>
          </a:extLst>
        </xdr:cNvPr>
        <xdr:cNvSpPr/>
      </xdr:nvSpPr>
      <xdr:spPr>
        <a:xfrm>
          <a:off x="13060172"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100</xdr:col>
      <xdr:colOff>106172</xdr:colOff>
      <xdr:row>4</xdr:row>
      <xdr:rowOff>5080</xdr:rowOff>
    </xdr:from>
    <xdr:to>
      <xdr:col>100</xdr:col>
      <xdr:colOff>106172</xdr:colOff>
      <xdr:row>5</xdr:row>
      <xdr:rowOff>10160</xdr:rowOff>
    </xdr:to>
    <xdr:sp macro="" textlink="">
      <xdr:nvSpPr>
        <xdr:cNvPr id="15812" name="Rectangle 15811">
          <a:extLst>
            <a:ext uri="{FF2B5EF4-FFF2-40B4-BE49-F238E27FC236}">
              <a16:creationId xmlns:a16="http://schemas.microsoft.com/office/drawing/2014/main" id="{D72B92D9-9673-404F-808C-9A90AABE9E4D}"/>
            </a:ext>
          </a:extLst>
        </xdr:cNvPr>
        <xdr:cNvSpPr/>
      </xdr:nvSpPr>
      <xdr:spPr>
        <a:xfrm>
          <a:off x="13060172"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100</xdr:col>
      <xdr:colOff>106172</xdr:colOff>
      <xdr:row>4</xdr:row>
      <xdr:rowOff>5080</xdr:rowOff>
    </xdr:from>
    <xdr:to>
      <xdr:col>100</xdr:col>
      <xdr:colOff>106172</xdr:colOff>
      <xdr:row>5</xdr:row>
      <xdr:rowOff>10160</xdr:rowOff>
    </xdr:to>
    <xdr:sp macro="" textlink="">
      <xdr:nvSpPr>
        <xdr:cNvPr id="15813" name="Rectangle 15812">
          <a:extLst>
            <a:ext uri="{FF2B5EF4-FFF2-40B4-BE49-F238E27FC236}">
              <a16:creationId xmlns:a16="http://schemas.microsoft.com/office/drawing/2014/main" id="{65731805-569E-411D-A4A4-FDD90AAEB1D4}"/>
            </a:ext>
          </a:extLst>
        </xdr:cNvPr>
        <xdr:cNvSpPr/>
      </xdr:nvSpPr>
      <xdr:spPr>
        <a:xfrm>
          <a:off x="13060172"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101</xdr:col>
      <xdr:colOff>54356</xdr:colOff>
      <xdr:row>4</xdr:row>
      <xdr:rowOff>5080</xdr:rowOff>
    </xdr:from>
    <xdr:to>
      <xdr:col>101</xdr:col>
      <xdr:colOff>105156</xdr:colOff>
      <xdr:row>5</xdr:row>
      <xdr:rowOff>10160</xdr:rowOff>
    </xdr:to>
    <xdr:sp macro="" textlink="">
      <xdr:nvSpPr>
        <xdr:cNvPr id="15814" name="Tijdschema ASICS NK atletiek 2022 - V2.3.xlsm">
          <a:extLst>
            <a:ext uri="{FF2B5EF4-FFF2-40B4-BE49-F238E27FC236}">
              <a16:creationId xmlns:a16="http://schemas.microsoft.com/office/drawing/2014/main" id="{C97C5B77-305F-4B83-B805-74E0090CA1E1}"/>
            </a:ext>
          </a:extLst>
        </xdr:cNvPr>
        <xdr:cNvSpPr/>
      </xdr:nvSpPr>
      <xdr:spPr>
        <a:xfrm>
          <a:off x="13137896" y="492760"/>
          <a:ext cx="508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NL" sz="700">
              <a:solidFill>
                <a:srgbClr val="000000"/>
              </a:solidFill>
              <a:latin typeface="Arial Narrow" panose="020B0606020202030204" pitchFamily="34" charset="0"/>
            </a:rPr>
            <a:t>1</a:t>
          </a:r>
        </a:p>
      </xdr:txBody>
    </xdr:sp>
    <xdr:clientData/>
  </xdr:twoCellAnchor>
  <xdr:twoCellAnchor>
    <xdr:from>
      <xdr:col>101</xdr:col>
      <xdr:colOff>54356</xdr:colOff>
      <xdr:row>4</xdr:row>
      <xdr:rowOff>5080</xdr:rowOff>
    </xdr:from>
    <xdr:to>
      <xdr:col>101</xdr:col>
      <xdr:colOff>54356</xdr:colOff>
      <xdr:row>5</xdr:row>
      <xdr:rowOff>10160</xdr:rowOff>
    </xdr:to>
    <xdr:sp macro="" textlink="">
      <xdr:nvSpPr>
        <xdr:cNvPr id="15815" name="Rectangle 15814">
          <a:extLst>
            <a:ext uri="{FF2B5EF4-FFF2-40B4-BE49-F238E27FC236}">
              <a16:creationId xmlns:a16="http://schemas.microsoft.com/office/drawing/2014/main" id="{A8618909-FB63-47A9-A7B2-93B1C88CBAA9}"/>
            </a:ext>
          </a:extLst>
        </xdr:cNvPr>
        <xdr:cNvSpPr/>
      </xdr:nvSpPr>
      <xdr:spPr>
        <a:xfrm>
          <a:off x="13137896"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101</xdr:col>
      <xdr:colOff>54356</xdr:colOff>
      <xdr:row>4</xdr:row>
      <xdr:rowOff>5080</xdr:rowOff>
    </xdr:from>
    <xdr:to>
      <xdr:col>101</xdr:col>
      <xdr:colOff>54356</xdr:colOff>
      <xdr:row>5</xdr:row>
      <xdr:rowOff>10160</xdr:rowOff>
    </xdr:to>
    <xdr:sp macro="" textlink="">
      <xdr:nvSpPr>
        <xdr:cNvPr id="15816" name="Rectangle 15815">
          <a:extLst>
            <a:ext uri="{FF2B5EF4-FFF2-40B4-BE49-F238E27FC236}">
              <a16:creationId xmlns:a16="http://schemas.microsoft.com/office/drawing/2014/main" id="{5251D823-55D0-4F8E-A637-7ABB2739E604}"/>
            </a:ext>
          </a:extLst>
        </xdr:cNvPr>
        <xdr:cNvSpPr/>
      </xdr:nvSpPr>
      <xdr:spPr>
        <a:xfrm>
          <a:off x="13137896"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101</xdr:col>
      <xdr:colOff>54356</xdr:colOff>
      <xdr:row>4</xdr:row>
      <xdr:rowOff>5080</xdr:rowOff>
    </xdr:from>
    <xdr:to>
      <xdr:col>101</xdr:col>
      <xdr:colOff>54356</xdr:colOff>
      <xdr:row>5</xdr:row>
      <xdr:rowOff>10160</xdr:rowOff>
    </xdr:to>
    <xdr:sp macro="" textlink="">
      <xdr:nvSpPr>
        <xdr:cNvPr id="15817" name="Rectangle 15816">
          <a:extLst>
            <a:ext uri="{FF2B5EF4-FFF2-40B4-BE49-F238E27FC236}">
              <a16:creationId xmlns:a16="http://schemas.microsoft.com/office/drawing/2014/main" id="{66F23F7C-D5FB-420D-ACE8-CB6FD08EFC8B}"/>
            </a:ext>
          </a:extLst>
        </xdr:cNvPr>
        <xdr:cNvSpPr/>
      </xdr:nvSpPr>
      <xdr:spPr>
        <a:xfrm>
          <a:off x="13137896"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102</xdr:col>
      <xdr:colOff>2540</xdr:colOff>
      <xdr:row>4</xdr:row>
      <xdr:rowOff>5080</xdr:rowOff>
    </xdr:from>
    <xdr:to>
      <xdr:col>102</xdr:col>
      <xdr:colOff>53340</xdr:colOff>
      <xdr:row>5</xdr:row>
      <xdr:rowOff>10160</xdr:rowOff>
    </xdr:to>
    <xdr:sp macro="" textlink="">
      <xdr:nvSpPr>
        <xdr:cNvPr id="15818" name="Tijdschema ASICS NK atletiek 2022 - V2.3.xlsm">
          <a:extLst>
            <a:ext uri="{FF2B5EF4-FFF2-40B4-BE49-F238E27FC236}">
              <a16:creationId xmlns:a16="http://schemas.microsoft.com/office/drawing/2014/main" id="{6EC093FD-3AA2-4954-BBC8-381A32B02BBC}"/>
            </a:ext>
          </a:extLst>
        </xdr:cNvPr>
        <xdr:cNvSpPr/>
      </xdr:nvSpPr>
      <xdr:spPr>
        <a:xfrm>
          <a:off x="13215620" y="492760"/>
          <a:ext cx="508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NL" sz="700">
              <a:solidFill>
                <a:srgbClr val="000000"/>
              </a:solidFill>
              <a:latin typeface="Arial Narrow" panose="020B0606020202030204" pitchFamily="34" charset="0"/>
            </a:rPr>
            <a:t>1</a:t>
          </a:r>
        </a:p>
      </xdr:txBody>
    </xdr:sp>
    <xdr:clientData/>
  </xdr:twoCellAnchor>
  <xdr:twoCellAnchor>
    <xdr:from>
      <xdr:col>102</xdr:col>
      <xdr:colOff>2540</xdr:colOff>
      <xdr:row>4</xdr:row>
      <xdr:rowOff>5080</xdr:rowOff>
    </xdr:from>
    <xdr:to>
      <xdr:col>102</xdr:col>
      <xdr:colOff>2540</xdr:colOff>
      <xdr:row>5</xdr:row>
      <xdr:rowOff>10160</xdr:rowOff>
    </xdr:to>
    <xdr:sp macro="" textlink="">
      <xdr:nvSpPr>
        <xdr:cNvPr id="15819" name="Rectangle 15818">
          <a:extLst>
            <a:ext uri="{FF2B5EF4-FFF2-40B4-BE49-F238E27FC236}">
              <a16:creationId xmlns:a16="http://schemas.microsoft.com/office/drawing/2014/main" id="{3CF5784A-4BF4-43C3-94B9-2ACF87DA78C0}"/>
            </a:ext>
          </a:extLst>
        </xdr:cNvPr>
        <xdr:cNvSpPr/>
      </xdr:nvSpPr>
      <xdr:spPr>
        <a:xfrm>
          <a:off x="13215620"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102</xdr:col>
      <xdr:colOff>2540</xdr:colOff>
      <xdr:row>4</xdr:row>
      <xdr:rowOff>5080</xdr:rowOff>
    </xdr:from>
    <xdr:to>
      <xdr:col>102</xdr:col>
      <xdr:colOff>2540</xdr:colOff>
      <xdr:row>5</xdr:row>
      <xdr:rowOff>10160</xdr:rowOff>
    </xdr:to>
    <xdr:sp macro="" textlink="">
      <xdr:nvSpPr>
        <xdr:cNvPr id="15820" name="Rectangle 15819">
          <a:extLst>
            <a:ext uri="{FF2B5EF4-FFF2-40B4-BE49-F238E27FC236}">
              <a16:creationId xmlns:a16="http://schemas.microsoft.com/office/drawing/2014/main" id="{07AE6545-1402-48C4-B6DF-320FE1463BCB}"/>
            </a:ext>
          </a:extLst>
        </xdr:cNvPr>
        <xdr:cNvSpPr/>
      </xdr:nvSpPr>
      <xdr:spPr>
        <a:xfrm>
          <a:off x="13215620"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102</xdr:col>
      <xdr:colOff>2540</xdr:colOff>
      <xdr:row>4</xdr:row>
      <xdr:rowOff>5080</xdr:rowOff>
    </xdr:from>
    <xdr:to>
      <xdr:col>102</xdr:col>
      <xdr:colOff>2540</xdr:colOff>
      <xdr:row>5</xdr:row>
      <xdr:rowOff>10160</xdr:rowOff>
    </xdr:to>
    <xdr:sp macro="" textlink="">
      <xdr:nvSpPr>
        <xdr:cNvPr id="15821" name="Rectangle 15820">
          <a:extLst>
            <a:ext uri="{FF2B5EF4-FFF2-40B4-BE49-F238E27FC236}">
              <a16:creationId xmlns:a16="http://schemas.microsoft.com/office/drawing/2014/main" id="{1012160A-1FB1-4515-957D-1FC1048087BE}"/>
            </a:ext>
          </a:extLst>
        </xdr:cNvPr>
        <xdr:cNvSpPr/>
      </xdr:nvSpPr>
      <xdr:spPr>
        <a:xfrm>
          <a:off x="13215620"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3</xdr:col>
      <xdr:colOff>840740</xdr:colOff>
      <xdr:row>1</xdr:row>
      <xdr:rowOff>1650</xdr:rowOff>
    </xdr:to>
    <xdr:pic>
      <xdr:nvPicPr>
        <xdr:cNvPr id="2" name="Picture 1">
          <a:extLst>
            <a:ext uri="{FF2B5EF4-FFF2-40B4-BE49-F238E27FC236}">
              <a16:creationId xmlns:a16="http://schemas.microsoft.com/office/drawing/2014/main" id="{DEBD75FF-C24C-4261-AF8E-CC0E114A6521}"/>
            </a:ext>
          </a:extLst>
        </xdr:cNvPr>
        <xdr:cNvPicPr>
          <a:picLocks noChangeAspect="1"/>
        </xdr:cNvPicPr>
      </xdr:nvPicPr>
      <xdr:blipFill>
        <a:blip xmlns:r="http://schemas.openxmlformats.org/officeDocument/2006/relationships" r:embed="rId1"/>
        <a:stretch>
          <a:fillRect/>
        </a:stretch>
      </xdr:blipFill>
      <xdr:spPr>
        <a:xfrm>
          <a:off x="0" y="1"/>
          <a:ext cx="5008880" cy="63410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5</xdr:col>
      <xdr:colOff>840740</xdr:colOff>
      <xdr:row>1</xdr:row>
      <xdr:rowOff>3588</xdr:rowOff>
    </xdr:to>
    <xdr:pic>
      <xdr:nvPicPr>
        <xdr:cNvPr id="2" name="Picture 1">
          <a:extLst>
            <a:ext uri="{FF2B5EF4-FFF2-40B4-BE49-F238E27FC236}">
              <a16:creationId xmlns:a16="http://schemas.microsoft.com/office/drawing/2014/main" id="{137602C4-0CFE-4622-91E6-7F1733FFFCCE}"/>
            </a:ext>
          </a:extLst>
        </xdr:cNvPr>
        <xdr:cNvPicPr>
          <a:picLocks noChangeAspect="1"/>
        </xdr:cNvPicPr>
      </xdr:nvPicPr>
      <xdr:blipFill>
        <a:blip xmlns:r="http://schemas.openxmlformats.org/officeDocument/2006/relationships" r:embed="rId1"/>
        <a:stretch>
          <a:fillRect/>
        </a:stretch>
      </xdr:blipFill>
      <xdr:spPr>
        <a:xfrm>
          <a:off x="0" y="1"/>
          <a:ext cx="5626100" cy="71224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29</xdr:col>
      <xdr:colOff>2540</xdr:colOff>
      <xdr:row>6</xdr:row>
      <xdr:rowOff>7620</xdr:rowOff>
    </xdr:from>
    <xdr:to>
      <xdr:col>32</xdr:col>
      <xdr:colOff>96520</xdr:colOff>
      <xdr:row>7</xdr:row>
      <xdr:rowOff>12700</xdr:rowOff>
    </xdr:to>
    <xdr:sp macro="" textlink="">
      <xdr:nvSpPr>
        <xdr:cNvPr id="15482" name="Tijdschema ASICS NK atletiek 2022 - V2.3.xlsm">
          <a:extLst>
            <a:ext uri="{FF2B5EF4-FFF2-40B4-BE49-F238E27FC236}">
              <a16:creationId xmlns:a16="http://schemas.microsoft.com/office/drawing/2014/main" id="{6D988B36-AE51-4223-A720-0BF9731EE84D}"/>
            </a:ext>
          </a:extLst>
        </xdr:cNvPr>
        <xdr:cNvSpPr/>
      </xdr:nvSpPr>
      <xdr:spPr>
        <a:xfrm>
          <a:off x="3759200" y="739140"/>
          <a:ext cx="482600" cy="127000"/>
        </a:xfrm>
        <a:prstGeom prst="rect">
          <a:avLst/>
        </a:prstGeom>
        <a:gradFill flip="none" rotWithShape="1">
          <a:gsLst>
            <a:gs pos="0">
              <a:srgbClr val="000000"/>
            </a:gs>
            <a:gs pos="100000">
              <a:srgbClr val="000000">
                <a:tint val="0"/>
              </a:srgbClr>
            </a:gs>
            <a:gs pos="0">
              <a:srgbClr val="D8E4BC"/>
            </a:gs>
            <a:gs pos="50000">
              <a:srgbClr val="D8E4BC"/>
            </a:gs>
            <a:gs pos="99000">
              <a:srgbClr val="D8E4BC"/>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pendelestafette kids 1 series</a:t>
          </a:r>
          <a:endParaRPr lang="en-NL" sz="700">
            <a:solidFill>
              <a:srgbClr val="000000"/>
            </a:solidFill>
            <a:latin typeface="Arial Narrow" panose="020B0606020202030204" pitchFamily="34" charset="0"/>
          </a:endParaRPr>
        </a:p>
      </xdr:txBody>
    </xdr:sp>
    <xdr:clientData/>
  </xdr:twoCellAnchor>
  <xdr:twoCellAnchor>
    <xdr:from>
      <xdr:col>28</xdr:col>
      <xdr:colOff>81280</xdr:colOff>
      <xdr:row>6</xdr:row>
      <xdr:rowOff>7620</xdr:rowOff>
    </xdr:from>
    <xdr:to>
      <xdr:col>29</xdr:col>
      <xdr:colOff>2540</xdr:colOff>
      <xdr:row>7</xdr:row>
      <xdr:rowOff>12700</xdr:rowOff>
    </xdr:to>
    <xdr:sp macro="" textlink="">
      <xdr:nvSpPr>
        <xdr:cNvPr id="15483" name="Rectangle 15482">
          <a:extLst>
            <a:ext uri="{FF2B5EF4-FFF2-40B4-BE49-F238E27FC236}">
              <a16:creationId xmlns:a16="http://schemas.microsoft.com/office/drawing/2014/main" id="{12C5D523-A573-4E8A-A4DA-F65179D1898C}"/>
            </a:ext>
          </a:extLst>
        </xdr:cNvPr>
        <xdr:cNvSpPr/>
      </xdr:nvSpPr>
      <xdr:spPr>
        <a:xfrm>
          <a:off x="3708400"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29</xdr:col>
      <xdr:colOff>2540</xdr:colOff>
      <xdr:row>6</xdr:row>
      <xdr:rowOff>7620</xdr:rowOff>
    </xdr:from>
    <xdr:to>
      <xdr:col>29</xdr:col>
      <xdr:colOff>2540</xdr:colOff>
      <xdr:row>7</xdr:row>
      <xdr:rowOff>12700</xdr:rowOff>
    </xdr:to>
    <xdr:sp macro="" textlink="">
      <xdr:nvSpPr>
        <xdr:cNvPr id="15484" name="Rectangle 15483">
          <a:extLst>
            <a:ext uri="{FF2B5EF4-FFF2-40B4-BE49-F238E27FC236}">
              <a16:creationId xmlns:a16="http://schemas.microsoft.com/office/drawing/2014/main" id="{58049AF6-7048-490C-AB3C-D695E127FAEE}"/>
            </a:ext>
          </a:extLst>
        </xdr:cNvPr>
        <xdr:cNvSpPr/>
      </xdr:nvSpPr>
      <xdr:spPr>
        <a:xfrm>
          <a:off x="375920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28</xdr:col>
      <xdr:colOff>81280</xdr:colOff>
      <xdr:row>6</xdr:row>
      <xdr:rowOff>7620</xdr:rowOff>
    </xdr:from>
    <xdr:to>
      <xdr:col>28</xdr:col>
      <xdr:colOff>81280</xdr:colOff>
      <xdr:row>7</xdr:row>
      <xdr:rowOff>12700</xdr:rowOff>
    </xdr:to>
    <xdr:sp macro="" textlink="">
      <xdr:nvSpPr>
        <xdr:cNvPr id="15485" name="Rectangle 15484">
          <a:extLst>
            <a:ext uri="{FF2B5EF4-FFF2-40B4-BE49-F238E27FC236}">
              <a16:creationId xmlns:a16="http://schemas.microsoft.com/office/drawing/2014/main" id="{C00525AC-F16B-4E2E-B063-F9D437283CBF}"/>
            </a:ext>
          </a:extLst>
        </xdr:cNvPr>
        <xdr:cNvSpPr/>
      </xdr:nvSpPr>
      <xdr:spPr>
        <a:xfrm>
          <a:off x="370840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69</xdr:col>
      <xdr:colOff>2540</xdr:colOff>
      <xdr:row>6</xdr:row>
      <xdr:rowOff>7620</xdr:rowOff>
    </xdr:from>
    <xdr:to>
      <xdr:col>72</xdr:col>
      <xdr:colOff>96520</xdr:colOff>
      <xdr:row>7</xdr:row>
      <xdr:rowOff>12700</xdr:rowOff>
    </xdr:to>
    <xdr:sp macro="" textlink="">
      <xdr:nvSpPr>
        <xdr:cNvPr id="15486" name="Tijdschema ASICS NK atletiek 2022 - V2.3.xlsm">
          <a:extLst>
            <a:ext uri="{FF2B5EF4-FFF2-40B4-BE49-F238E27FC236}">
              <a16:creationId xmlns:a16="http://schemas.microsoft.com/office/drawing/2014/main" id="{CA2DC418-9CC0-4888-B373-39B9D9B1055B}"/>
            </a:ext>
          </a:extLst>
        </xdr:cNvPr>
        <xdr:cNvSpPr/>
      </xdr:nvSpPr>
      <xdr:spPr>
        <a:xfrm>
          <a:off x="8940800" y="739140"/>
          <a:ext cx="482600" cy="127000"/>
        </a:xfrm>
        <a:prstGeom prst="rect">
          <a:avLst/>
        </a:prstGeom>
        <a:gradFill flip="none" rotWithShape="1">
          <a:gsLst>
            <a:gs pos="0">
              <a:srgbClr val="000000"/>
            </a:gs>
            <a:gs pos="100000">
              <a:srgbClr val="000000">
                <a:tint val="0"/>
              </a:srgbClr>
            </a:gs>
            <a:gs pos="0">
              <a:srgbClr val="D8E4BC"/>
            </a:gs>
            <a:gs pos="50000">
              <a:srgbClr val="D8E4BC"/>
            </a:gs>
            <a:gs pos="99000">
              <a:srgbClr val="D8E4BC"/>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pendelestafette kids 2 series</a:t>
          </a:r>
          <a:endParaRPr lang="en-NL" sz="700">
            <a:solidFill>
              <a:srgbClr val="000000"/>
            </a:solidFill>
            <a:latin typeface="Arial Narrow" panose="020B0606020202030204" pitchFamily="34" charset="0"/>
          </a:endParaRPr>
        </a:p>
      </xdr:txBody>
    </xdr:sp>
    <xdr:clientData/>
  </xdr:twoCellAnchor>
  <xdr:twoCellAnchor>
    <xdr:from>
      <xdr:col>68</xdr:col>
      <xdr:colOff>81280</xdr:colOff>
      <xdr:row>6</xdr:row>
      <xdr:rowOff>7620</xdr:rowOff>
    </xdr:from>
    <xdr:to>
      <xdr:col>69</xdr:col>
      <xdr:colOff>2540</xdr:colOff>
      <xdr:row>7</xdr:row>
      <xdr:rowOff>12700</xdr:rowOff>
    </xdr:to>
    <xdr:sp macro="" textlink="">
      <xdr:nvSpPr>
        <xdr:cNvPr id="15487" name="Rectangle 15486">
          <a:extLst>
            <a:ext uri="{FF2B5EF4-FFF2-40B4-BE49-F238E27FC236}">
              <a16:creationId xmlns:a16="http://schemas.microsoft.com/office/drawing/2014/main" id="{1A42492F-BA05-4F50-86FE-A58C30313D5E}"/>
            </a:ext>
          </a:extLst>
        </xdr:cNvPr>
        <xdr:cNvSpPr/>
      </xdr:nvSpPr>
      <xdr:spPr>
        <a:xfrm>
          <a:off x="8890000"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69</xdr:col>
      <xdr:colOff>2540</xdr:colOff>
      <xdr:row>6</xdr:row>
      <xdr:rowOff>7620</xdr:rowOff>
    </xdr:from>
    <xdr:to>
      <xdr:col>69</xdr:col>
      <xdr:colOff>2540</xdr:colOff>
      <xdr:row>7</xdr:row>
      <xdr:rowOff>12700</xdr:rowOff>
    </xdr:to>
    <xdr:sp macro="" textlink="">
      <xdr:nvSpPr>
        <xdr:cNvPr id="15616" name="Rectangle 15615">
          <a:extLst>
            <a:ext uri="{FF2B5EF4-FFF2-40B4-BE49-F238E27FC236}">
              <a16:creationId xmlns:a16="http://schemas.microsoft.com/office/drawing/2014/main" id="{0AA7E2C7-58BB-4476-8BF4-A75779CB533F}"/>
            </a:ext>
          </a:extLst>
        </xdr:cNvPr>
        <xdr:cNvSpPr/>
      </xdr:nvSpPr>
      <xdr:spPr>
        <a:xfrm>
          <a:off x="894080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68</xdr:col>
      <xdr:colOff>81280</xdr:colOff>
      <xdr:row>6</xdr:row>
      <xdr:rowOff>7620</xdr:rowOff>
    </xdr:from>
    <xdr:to>
      <xdr:col>68</xdr:col>
      <xdr:colOff>81280</xdr:colOff>
      <xdr:row>7</xdr:row>
      <xdr:rowOff>12700</xdr:rowOff>
    </xdr:to>
    <xdr:sp macro="" textlink="">
      <xdr:nvSpPr>
        <xdr:cNvPr id="15617" name="Rectangle 15616">
          <a:extLst>
            <a:ext uri="{FF2B5EF4-FFF2-40B4-BE49-F238E27FC236}">
              <a16:creationId xmlns:a16="http://schemas.microsoft.com/office/drawing/2014/main" id="{5814FB2B-C1A4-4321-BADF-4F6FE4140CC0}"/>
            </a:ext>
          </a:extLst>
        </xdr:cNvPr>
        <xdr:cNvSpPr/>
      </xdr:nvSpPr>
      <xdr:spPr>
        <a:xfrm>
          <a:off x="889000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13</xdr:col>
      <xdr:colOff>2540</xdr:colOff>
      <xdr:row>6</xdr:row>
      <xdr:rowOff>7620</xdr:rowOff>
    </xdr:from>
    <xdr:to>
      <xdr:col>16</xdr:col>
      <xdr:colOff>71120</xdr:colOff>
      <xdr:row>7</xdr:row>
      <xdr:rowOff>12700</xdr:rowOff>
    </xdr:to>
    <xdr:sp macro="" textlink="">
      <xdr:nvSpPr>
        <xdr:cNvPr id="15618" name="Tijdschema ASICS NK atletiek 2022 - V2.3.xlsm">
          <a:extLst>
            <a:ext uri="{FF2B5EF4-FFF2-40B4-BE49-F238E27FC236}">
              <a16:creationId xmlns:a16="http://schemas.microsoft.com/office/drawing/2014/main" id="{640B5261-B402-4134-833E-9142942E8EDA}"/>
            </a:ext>
          </a:extLst>
        </xdr:cNvPr>
        <xdr:cNvSpPr/>
      </xdr:nvSpPr>
      <xdr:spPr>
        <a:xfrm>
          <a:off x="1686560" y="739140"/>
          <a:ext cx="4572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5000m Mannen finale</a:t>
          </a:r>
          <a:endParaRPr lang="en-NL" sz="700">
            <a:solidFill>
              <a:srgbClr val="000000"/>
            </a:solidFill>
            <a:latin typeface="Arial Narrow" panose="020B0606020202030204" pitchFamily="34" charset="0"/>
          </a:endParaRPr>
        </a:p>
      </xdr:txBody>
    </xdr:sp>
    <xdr:clientData/>
  </xdr:twoCellAnchor>
  <xdr:twoCellAnchor>
    <xdr:from>
      <xdr:col>12</xdr:col>
      <xdr:colOff>81280</xdr:colOff>
      <xdr:row>6</xdr:row>
      <xdr:rowOff>7620</xdr:rowOff>
    </xdr:from>
    <xdr:to>
      <xdr:col>13</xdr:col>
      <xdr:colOff>2540</xdr:colOff>
      <xdr:row>7</xdr:row>
      <xdr:rowOff>12700</xdr:rowOff>
    </xdr:to>
    <xdr:sp macro="" textlink="">
      <xdr:nvSpPr>
        <xdr:cNvPr id="15619" name="Rectangle 15618">
          <a:extLst>
            <a:ext uri="{FF2B5EF4-FFF2-40B4-BE49-F238E27FC236}">
              <a16:creationId xmlns:a16="http://schemas.microsoft.com/office/drawing/2014/main" id="{894E7EB9-D61E-4C13-8B62-E811B38FF8F2}"/>
            </a:ext>
          </a:extLst>
        </xdr:cNvPr>
        <xdr:cNvSpPr/>
      </xdr:nvSpPr>
      <xdr:spPr>
        <a:xfrm>
          <a:off x="1635760"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12</xdr:col>
      <xdr:colOff>81280</xdr:colOff>
      <xdr:row>6</xdr:row>
      <xdr:rowOff>7620</xdr:rowOff>
    </xdr:from>
    <xdr:to>
      <xdr:col>13</xdr:col>
      <xdr:colOff>2540</xdr:colOff>
      <xdr:row>7</xdr:row>
      <xdr:rowOff>12700</xdr:rowOff>
    </xdr:to>
    <xdr:sp macro="" textlink="">
      <xdr:nvSpPr>
        <xdr:cNvPr id="15620" name="Rectangle 15619">
          <a:extLst>
            <a:ext uri="{FF2B5EF4-FFF2-40B4-BE49-F238E27FC236}">
              <a16:creationId xmlns:a16="http://schemas.microsoft.com/office/drawing/2014/main" id="{2C573E40-9617-4505-8F27-5CF57DA843AF}"/>
            </a:ext>
          </a:extLst>
        </xdr:cNvPr>
        <xdr:cNvSpPr/>
      </xdr:nvSpPr>
      <xdr:spPr>
        <a:xfrm>
          <a:off x="1635760"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12</xdr:col>
      <xdr:colOff>5080</xdr:colOff>
      <xdr:row>6</xdr:row>
      <xdr:rowOff>7620</xdr:rowOff>
    </xdr:from>
    <xdr:to>
      <xdr:col>12</xdr:col>
      <xdr:colOff>81280</xdr:colOff>
      <xdr:row>7</xdr:row>
      <xdr:rowOff>12700</xdr:rowOff>
    </xdr:to>
    <xdr:sp macro="" textlink="">
      <xdr:nvSpPr>
        <xdr:cNvPr id="15621" name="Rectangle 15620">
          <a:extLst>
            <a:ext uri="{FF2B5EF4-FFF2-40B4-BE49-F238E27FC236}">
              <a16:creationId xmlns:a16="http://schemas.microsoft.com/office/drawing/2014/main" id="{41942C00-F831-4557-9C11-30C2EF4CF2A1}"/>
            </a:ext>
          </a:extLst>
        </xdr:cNvPr>
        <xdr:cNvSpPr/>
      </xdr:nvSpPr>
      <xdr:spPr>
        <a:xfrm>
          <a:off x="1559560" y="739140"/>
          <a:ext cx="762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18</xdr:col>
      <xdr:colOff>2540</xdr:colOff>
      <xdr:row>6</xdr:row>
      <xdr:rowOff>7620</xdr:rowOff>
    </xdr:from>
    <xdr:to>
      <xdr:col>19</xdr:col>
      <xdr:colOff>50800</xdr:colOff>
      <xdr:row>7</xdr:row>
      <xdr:rowOff>12700</xdr:rowOff>
    </xdr:to>
    <xdr:sp macro="" textlink="">
      <xdr:nvSpPr>
        <xdr:cNvPr id="15622" name="Tijdschema ASICS NK atletiek 2022 - V2.3.xlsm">
          <a:extLst>
            <a:ext uri="{FF2B5EF4-FFF2-40B4-BE49-F238E27FC236}">
              <a16:creationId xmlns:a16="http://schemas.microsoft.com/office/drawing/2014/main" id="{6382E33D-B9EC-44D3-9774-DB793B55D62A}"/>
            </a:ext>
          </a:extLst>
        </xdr:cNvPr>
        <xdr:cNvSpPr/>
      </xdr:nvSpPr>
      <xdr:spPr>
        <a:xfrm>
          <a:off x="2334260" y="739140"/>
          <a:ext cx="177800" cy="127000"/>
        </a:xfrm>
        <a:prstGeom prst="rect">
          <a:avLst/>
        </a:prstGeom>
        <a:gradFill flip="none" rotWithShape="1">
          <a:gsLst>
            <a:gs pos="0">
              <a:srgbClr val="000000"/>
            </a:gs>
            <a:gs pos="100000">
              <a:srgbClr val="000000">
                <a:tint val="0"/>
              </a:srgbClr>
            </a:gs>
            <a:gs pos="0">
              <a:srgbClr val="92CDDC"/>
            </a:gs>
            <a:gs pos="50000">
              <a:srgbClr val="92CDDC"/>
            </a:gs>
            <a:gs pos="99000">
              <a:srgbClr val="92CDDC"/>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100m Mannen 10kamp series</a:t>
          </a:r>
          <a:endParaRPr lang="en-NL" sz="700">
            <a:solidFill>
              <a:srgbClr val="000000"/>
            </a:solidFill>
            <a:latin typeface="Arial Narrow" panose="020B0606020202030204" pitchFamily="34" charset="0"/>
          </a:endParaRPr>
        </a:p>
      </xdr:txBody>
    </xdr:sp>
    <xdr:clientData/>
  </xdr:twoCellAnchor>
  <xdr:twoCellAnchor>
    <xdr:from>
      <xdr:col>17</xdr:col>
      <xdr:colOff>55880</xdr:colOff>
      <xdr:row>6</xdr:row>
      <xdr:rowOff>7620</xdr:rowOff>
    </xdr:from>
    <xdr:to>
      <xdr:col>18</xdr:col>
      <xdr:colOff>2540</xdr:colOff>
      <xdr:row>7</xdr:row>
      <xdr:rowOff>12700</xdr:rowOff>
    </xdr:to>
    <xdr:sp macro="" textlink="">
      <xdr:nvSpPr>
        <xdr:cNvPr id="15623" name="Rectangle 15622">
          <a:extLst>
            <a:ext uri="{FF2B5EF4-FFF2-40B4-BE49-F238E27FC236}">
              <a16:creationId xmlns:a16="http://schemas.microsoft.com/office/drawing/2014/main" id="{B9441999-D0C9-4465-B18E-6556FFCF3A22}"/>
            </a:ext>
          </a:extLst>
        </xdr:cNvPr>
        <xdr:cNvSpPr/>
      </xdr:nvSpPr>
      <xdr:spPr>
        <a:xfrm>
          <a:off x="225806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17</xdr:col>
      <xdr:colOff>81280</xdr:colOff>
      <xdr:row>6</xdr:row>
      <xdr:rowOff>7620</xdr:rowOff>
    </xdr:from>
    <xdr:to>
      <xdr:col>18</xdr:col>
      <xdr:colOff>2540</xdr:colOff>
      <xdr:row>7</xdr:row>
      <xdr:rowOff>12700</xdr:rowOff>
    </xdr:to>
    <xdr:sp macro="" textlink="">
      <xdr:nvSpPr>
        <xdr:cNvPr id="15624" name="Rectangle 15623">
          <a:extLst>
            <a:ext uri="{FF2B5EF4-FFF2-40B4-BE49-F238E27FC236}">
              <a16:creationId xmlns:a16="http://schemas.microsoft.com/office/drawing/2014/main" id="{C9D10040-B131-4312-B189-AEC92CB9A28E}"/>
            </a:ext>
          </a:extLst>
        </xdr:cNvPr>
        <xdr:cNvSpPr/>
      </xdr:nvSpPr>
      <xdr:spPr>
        <a:xfrm>
          <a:off x="2283460"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17</xdr:col>
      <xdr:colOff>5080</xdr:colOff>
      <xdr:row>6</xdr:row>
      <xdr:rowOff>7620</xdr:rowOff>
    </xdr:from>
    <xdr:to>
      <xdr:col>17</xdr:col>
      <xdr:colOff>55880</xdr:colOff>
      <xdr:row>7</xdr:row>
      <xdr:rowOff>12700</xdr:rowOff>
    </xdr:to>
    <xdr:sp macro="" textlink="">
      <xdr:nvSpPr>
        <xdr:cNvPr id="15625" name="Rectangle 15624">
          <a:extLst>
            <a:ext uri="{FF2B5EF4-FFF2-40B4-BE49-F238E27FC236}">
              <a16:creationId xmlns:a16="http://schemas.microsoft.com/office/drawing/2014/main" id="{F97C1634-6367-4893-8BDB-56170FD50264}"/>
            </a:ext>
          </a:extLst>
        </xdr:cNvPr>
        <xdr:cNvSpPr/>
      </xdr:nvSpPr>
      <xdr:spPr>
        <a:xfrm>
          <a:off x="2207260" y="739140"/>
          <a:ext cx="508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20</xdr:col>
      <xdr:colOff>80264</xdr:colOff>
      <xdr:row>6</xdr:row>
      <xdr:rowOff>7620</xdr:rowOff>
    </xdr:from>
    <xdr:to>
      <xdr:col>24</xdr:col>
      <xdr:colOff>19304</xdr:colOff>
      <xdr:row>7</xdr:row>
      <xdr:rowOff>12700</xdr:rowOff>
    </xdr:to>
    <xdr:sp macro="" textlink="">
      <xdr:nvSpPr>
        <xdr:cNvPr id="15626" name="Tijdschema ASICS NK atletiek 2022 - V2.3.xlsm">
          <a:extLst>
            <a:ext uri="{FF2B5EF4-FFF2-40B4-BE49-F238E27FC236}">
              <a16:creationId xmlns:a16="http://schemas.microsoft.com/office/drawing/2014/main" id="{42BFB647-63AA-4115-8FD9-EDA442DA8495}"/>
            </a:ext>
          </a:extLst>
        </xdr:cNvPr>
        <xdr:cNvSpPr/>
      </xdr:nvSpPr>
      <xdr:spPr>
        <a:xfrm>
          <a:off x="2671064" y="739140"/>
          <a:ext cx="4572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5000m Vrouwen finale</a:t>
          </a:r>
          <a:endParaRPr lang="en-NL" sz="700">
            <a:solidFill>
              <a:srgbClr val="000000"/>
            </a:solidFill>
            <a:latin typeface="Arial Narrow" panose="020B0606020202030204" pitchFamily="34" charset="0"/>
          </a:endParaRPr>
        </a:p>
      </xdr:txBody>
    </xdr:sp>
    <xdr:clientData/>
  </xdr:twoCellAnchor>
  <xdr:twoCellAnchor>
    <xdr:from>
      <xdr:col>20</xdr:col>
      <xdr:colOff>29464</xdr:colOff>
      <xdr:row>6</xdr:row>
      <xdr:rowOff>7620</xdr:rowOff>
    </xdr:from>
    <xdr:to>
      <xdr:col>20</xdr:col>
      <xdr:colOff>80264</xdr:colOff>
      <xdr:row>7</xdr:row>
      <xdr:rowOff>12700</xdr:rowOff>
    </xdr:to>
    <xdr:sp macro="" textlink="">
      <xdr:nvSpPr>
        <xdr:cNvPr id="15627" name="Rectangle 15626">
          <a:extLst>
            <a:ext uri="{FF2B5EF4-FFF2-40B4-BE49-F238E27FC236}">
              <a16:creationId xmlns:a16="http://schemas.microsoft.com/office/drawing/2014/main" id="{223310E7-F9F4-4764-B905-33575022BFAA}"/>
            </a:ext>
          </a:extLst>
        </xdr:cNvPr>
        <xdr:cNvSpPr/>
      </xdr:nvSpPr>
      <xdr:spPr>
        <a:xfrm>
          <a:off x="2620264"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20</xdr:col>
      <xdr:colOff>29464</xdr:colOff>
      <xdr:row>6</xdr:row>
      <xdr:rowOff>7620</xdr:rowOff>
    </xdr:from>
    <xdr:to>
      <xdr:col>20</xdr:col>
      <xdr:colOff>80264</xdr:colOff>
      <xdr:row>7</xdr:row>
      <xdr:rowOff>12700</xdr:rowOff>
    </xdr:to>
    <xdr:sp macro="" textlink="">
      <xdr:nvSpPr>
        <xdr:cNvPr id="15628" name="Rectangle 15627">
          <a:extLst>
            <a:ext uri="{FF2B5EF4-FFF2-40B4-BE49-F238E27FC236}">
              <a16:creationId xmlns:a16="http://schemas.microsoft.com/office/drawing/2014/main" id="{A70D4542-150F-4503-A7C7-8B2EA8FA7E78}"/>
            </a:ext>
          </a:extLst>
        </xdr:cNvPr>
        <xdr:cNvSpPr/>
      </xdr:nvSpPr>
      <xdr:spPr>
        <a:xfrm>
          <a:off x="2620264"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19</xdr:col>
      <xdr:colOff>82804</xdr:colOff>
      <xdr:row>6</xdr:row>
      <xdr:rowOff>7620</xdr:rowOff>
    </xdr:from>
    <xdr:to>
      <xdr:col>20</xdr:col>
      <xdr:colOff>29464</xdr:colOff>
      <xdr:row>7</xdr:row>
      <xdr:rowOff>12700</xdr:rowOff>
    </xdr:to>
    <xdr:sp macro="" textlink="">
      <xdr:nvSpPr>
        <xdr:cNvPr id="15629" name="Rectangle 15628">
          <a:extLst>
            <a:ext uri="{FF2B5EF4-FFF2-40B4-BE49-F238E27FC236}">
              <a16:creationId xmlns:a16="http://schemas.microsoft.com/office/drawing/2014/main" id="{B4445FA5-6C31-4A15-B188-027E4105FBDC}"/>
            </a:ext>
          </a:extLst>
        </xdr:cNvPr>
        <xdr:cNvSpPr/>
      </xdr:nvSpPr>
      <xdr:spPr>
        <a:xfrm>
          <a:off x="2544064" y="739140"/>
          <a:ext cx="762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26</xdr:col>
      <xdr:colOff>2540</xdr:colOff>
      <xdr:row>6</xdr:row>
      <xdr:rowOff>7620</xdr:rowOff>
    </xdr:from>
    <xdr:to>
      <xdr:col>27</xdr:col>
      <xdr:colOff>50800</xdr:colOff>
      <xdr:row>7</xdr:row>
      <xdr:rowOff>12700</xdr:rowOff>
    </xdr:to>
    <xdr:sp macro="" textlink="">
      <xdr:nvSpPr>
        <xdr:cNvPr id="15658" name="Tijdschema ASICS NK atletiek 2022 - V2.3.xlsm">
          <a:extLst>
            <a:ext uri="{FF2B5EF4-FFF2-40B4-BE49-F238E27FC236}">
              <a16:creationId xmlns:a16="http://schemas.microsoft.com/office/drawing/2014/main" id="{000504DC-8E1C-4F18-93B9-E6C34D86A1FD}"/>
            </a:ext>
          </a:extLst>
        </xdr:cNvPr>
        <xdr:cNvSpPr/>
      </xdr:nvSpPr>
      <xdr:spPr>
        <a:xfrm>
          <a:off x="3370580" y="739140"/>
          <a:ext cx="177800" cy="127000"/>
        </a:xfrm>
        <a:prstGeom prst="rect">
          <a:avLst/>
        </a:prstGeom>
        <a:gradFill flip="none" rotWithShape="1">
          <a:gsLst>
            <a:gs pos="0">
              <a:srgbClr val="000000"/>
            </a:gs>
            <a:gs pos="100000">
              <a:srgbClr val="000000">
                <a:tint val="0"/>
              </a:srgbClr>
            </a:gs>
            <a:gs pos="0">
              <a:srgbClr val="E6B8B7"/>
            </a:gs>
            <a:gs pos="50000">
              <a:srgbClr val="E6B8B7"/>
            </a:gs>
            <a:gs pos="99000">
              <a:srgbClr val="E6B8B7"/>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100mH Vrouwen 7kamp series</a:t>
          </a:r>
          <a:endParaRPr lang="en-NL" sz="700">
            <a:solidFill>
              <a:srgbClr val="000000"/>
            </a:solidFill>
            <a:latin typeface="Arial Narrow" panose="020B0606020202030204" pitchFamily="34" charset="0"/>
          </a:endParaRPr>
        </a:p>
      </xdr:txBody>
    </xdr:sp>
    <xdr:clientData/>
  </xdr:twoCellAnchor>
  <xdr:twoCellAnchor>
    <xdr:from>
      <xdr:col>25</xdr:col>
      <xdr:colOff>55880</xdr:colOff>
      <xdr:row>6</xdr:row>
      <xdr:rowOff>7620</xdr:rowOff>
    </xdr:from>
    <xdr:to>
      <xdr:col>26</xdr:col>
      <xdr:colOff>2540</xdr:colOff>
      <xdr:row>7</xdr:row>
      <xdr:rowOff>12700</xdr:rowOff>
    </xdr:to>
    <xdr:sp macro="" textlink="">
      <xdr:nvSpPr>
        <xdr:cNvPr id="15659" name="Rectangle 15658">
          <a:extLst>
            <a:ext uri="{FF2B5EF4-FFF2-40B4-BE49-F238E27FC236}">
              <a16:creationId xmlns:a16="http://schemas.microsoft.com/office/drawing/2014/main" id="{5F8B9AB2-52E5-4FF2-8B53-FFCB582C81BA}"/>
            </a:ext>
          </a:extLst>
        </xdr:cNvPr>
        <xdr:cNvSpPr/>
      </xdr:nvSpPr>
      <xdr:spPr>
        <a:xfrm>
          <a:off x="329438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25</xdr:col>
      <xdr:colOff>81280</xdr:colOff>
      <xdr:row>6</xdr:row>
      <xdr:rowOff>7620</xdr:rowOff>
    </xdr:from>
    <xdr:to>
      <xdr:col>26</xdr:col>
      <xdr:colOff>2540</xdr:colOff>
      <xdr:row>7</xdr:row>
      <xdr:rowOff>12700</xdr:rowOff>
    </xdr:to>
    <xdr:sp macro="" textlink="">
      <xdr:nvSpPr>
        <xdr:cNvPr id="15660" name="Rectangle 15659">
          <a:extLst>
            <a:ext uri="{FF2B5EF4-FFF2-40B4-BE49-F238E27FC236}">
              <a16:creationId xmlns:a16="http://schemas.microsoft.com/office/drawing/2014/main" id="{0A6D5409-7D25-48A4-B29F-B06E23C1CCBF}"/>
            </a:ext>
          </a:extLst>
        </xdr:cNvPr>
        <xdr:cNvSpPr/>
      </xdr:nvSpPr>
      <xdr:spPr>
        <a:xfrm>
          <a:off x="3319780"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25</xdr:col>
      <xdr:colOff>5080</xdr:colOff>
      <xdr:row>6</xdr:row>
      <xdr:rowOff>7620</xdr:rowOff>
    </xdr:from>
    <xdr:to>
      <xdr:col>25</xdr:col>
      <xdr:colOff>55880</xdr:colOff>
      <xdr:row>7</xdr:row>
      <xdr:rowOff>12700</xdr:rowOff>
    </xdr:to>
    <xdr:sp macro="" textlink="">
      <xdr:nvSpPr>
        <xdr:cNvPr id="15661" name="Rectangle 15660">
          <a:extLst>
            <a:ext uri="{FF2B5EF4-FFF2-40B4-BE49-F238E27FC236}">
              <a16:creationId xmlns:a16="http://schemas.microsoft.com/office/drawing/2014/main" id="{576DB88F-3FAD-4B7F-8145-765B7D65D3E6}"/>
            </a:ext>
          </a:extLst>
        </xdr:cNvPr>
        <xdr:cNvSpPr/>
      </xdr:nvSpPr>
      <xdr:spPr>
        <a:xfrm>
          <a:off x="3243580" y="739140"/>
          <a:ext cx="508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35</xdr:col>
      <xdr:colOff>2540</xdr:colOff>
      <xdr:row>6</xdr:row>
      <xdr:rowOff>7620</xdr:rowOff>
    </xdr:from>
    <xdr:to>
      <xdr:col>40</xdr:col>
      <xdr:colOff>104140</xdr:colOff>
      <xdr:row>7</xdr:row>
      <xdr:rowOff>12700</xdr:rowOff>
    </xdr:to>
    <xdr:sp macro="" textlink="">
      <xdr:nvSpPr>
        <xdr:cNvPr id="15662" name="Tijdschema ASICS NK atletiek 2022 - V2.3.xlsm">
          <a:extLst>
            <a:ext uri="{FF2B5EF4-FFF2-40B4-BE49-F238E27FC236}">
              <a16:creationId xmlns:a16="http://schemas.microsoft.com/office/drawing/2014/main" id="{3C5FB11B-5D47-4EAD-BC41-42E62A1A47F0}"/>
            </a:ext>
          </a:extLst>
        </xdr:cNvPr>
        <xdr:cNvSpPr/>
      </xdr:nvSpPr>
      <xdr:spPr>
        <a:xfrm>
          <a:off x="4536440" y="739140"/>
          <a:ext cx="7493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200m Mannen series</a:t>
          </a:r>
          <a:endParaRPr lang="en-NL" sz="700">
            <a:solidFill>
              <a:srgbClr val="000000"/>
            </a:solidFill>
            <a:latin typeface="Arial Narrow" panose="020B0606020202030204" pitchFamily="34" charset="0"/>
          </a:endParaRPr>
        </a:p>
      </xdr:txBody>
    </xdr:sp>
    <xdr:clientData/>
  </xdr:twoCellAnchor>
  <xdr:twoCellAnchor>
    <xdr:from>
      <xdr:col>34</xdr:col>
      <xdr:colOff>55880</xdr:colOff>
      <xdr:row>6</xdr:row>
      <xdr:rowOff>7620</xdr:rowOff>
    </xdr:from>
    <xdr:to>
      <xdr:col>35</xdr:col>
      <xdr:colOff>2540</xdr:colOff>
      <xdr:row>7</xdr:row>
      <xdr:rowOff>12700</xdr:rowOff>
    </xdr:to>
    <xdr:sp macro="" textlink="">
      <xdr:nvSpPr>
        <xdr:cNvPr id="15663" name="Rectangle 15662">
          <a:extLst>
            <a:ext uri="{FF2B5EF4-FFF2-40B4-BE49-F238E27FC236}">
              <a16:creationId xmlns:a16="http://schemas.microsoft.com/office/drawing/2014/main" id="{59746BC2-7C61-4122-88EA-171DC8EF094B}"/>
            </a:ext>
          </a:extLst>
        </xdr:cNvPr>
        <xdr:cNvSpPr/>
      </xdr:nvSpPr>
      <xdr:spPr>
        <a:xfrm>
          <a:off x="446024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34</xdr:col>
      <xdr:colOff>81280</xdr:colOff>
      <xdr:row>6</xdr:row>
      <xdr:rowOff>7620</xdr:rowOff>
    </xdr:from>
    <xdr:to>
      <xdr:col>35</xdr:col>
      <xdr:colOff>2540</xdr:colOff>
      <xdr:row>7</xdr:row>
      <xdr:rowOff>12700</xdr:rowOff>
    </xdr:to>
    <xdr:sp macro="" textlink="">
      <xdr:nvSpPr>
        <xdr:cNvPr id="15664" name="Rectangle 15663">
          <a:extLst>
            <a:ext uri="{FF2B5EF4-FFF2-40B4-BE49-F238E27FC236}">
              <a16:creationId xmlns:a16="http://schemas.microsoft.com/office/drawing/2014/main" id="{4B2AFF69-F77D-4B6D-A350-96D53E364D40}"/>
            </a:ext>
          </a:extLst>
        </xdr:cNvPr>
        <xdr:cNvSpPr/>
      </xdr:nvSpPr>
      <xdr:spPr>
        <a:xfrm>
          <a:off x="4485640"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33</xdr:col>
      <xdr:colOff>109220</xdr:colOff>
      <xdr:row>6</xdr:row>
      <xdr:rowOff>7620</xdr:rowOff>
    </xdr:from>
    <xdr:to>
      <xdr:col>34</xdr:col>
      <xdr:colOff>55880</xdr:colOff>
      <xdr:row>7</xdr:row>
      <xdr:rowOff>12700</xdr:rowOff>
    </xdr:to>
    <xdr:sp macro="" textlink="">
      <xdr:nvSpPr>
        <xdr:cNvPr id="15665" name="Rectangle 15664">
          <a:extLst>
            <a:ext uri="{FF2B5EF4-FFF2-40B4-BE49-F238E27FC236}">
              <a16:creationId xmlns:a16="http://schemas.microsoft.com/office/drawing/2014/main" id="{25C4DEAD-47B9-467B-89CE-780022A2F495}"/>
            </a:ext>
          </a:extLst>
        </xdr:cNvPr>
        <xdr:cNvSpPr/>
      </xdr:nvSpPr>
      <xdr:spPr>
        <a:xfrm>
          <a:off x="4384040" y="739140"/>
          <a:ext cx="762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42</xdr:col>
      <xdr:colOff>54356</xdr:colOff>
      <xdr:row>6</xdr:row>
      <xdr:rowOff>7620</xdr:rowOff>
    </xdr:from>
    <xdr:to>
      <xdr:col>48</xdr:col>
      <xdr:colOff>26416</xdr:colOff>
      <xdr:row>7</xdr:row>
      <xdr:rowOff>12700</xdr:rowOff>
    </xdr:to>
    <xdr:sp macro="" textlink="">
      <xdr:nvSpPr>
        <xdr:cNvPr id="15666" name="Tijdschema ASICS NK atletiek 2022 - V2.3.xlsm">
          <a:extLst>
            <a:ext uri="{FF2B5EF4-FFF2-40B4-BE49-F238E27FC236}">
              <a16:creationId xmlns:a16="http://schemas.microsoft.com/office/drawing/2014/main" id="{6E6F71DB-396B-4505-8920-6C770FFD72C2}"/>
            </a:ext>
          </a:extLst>
        </xdr:cNvPr>
        <xdr:cNvSpPr/>
      </xdr:nvSpPr>
      <xdr:spPr>
        <a:xfrm>
          <a:off x="5495036" y="739140"/>
          <a:ext cx="7493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200m Vrouwen series</a:t>
          </a:r>
          <a:endParaRPr lang="en-NL" sz="700">
            <a:solidFill>
              <a:srgbClr val="000000"/>
            </a:solidFill>
            <a:latin typeface="Arial Narrow" panose="020B0606020202030204" pitchFamily="34" charset="0"/>
          </a:endParaRPr>
        </a:p>
      </xdr:txBody>
    </xdr:sp>
    <xdr:clientData/>
  </xdr:twoCellAnchor>
  <xdr:twoCellAnchor>
    <xdr:from>
      <xdr:col>41</xdr:col>
      <xdr:colOff>107696</xdr:colOff>
      <xdr:row>6</xdr:row>
      <xdr:rowOff>7620</xdr:rowOff>
    </xdr:from>
    <xdr:to>
      <xdr:col>42</xdr:col>
      <xdr:colOff>54356</xdr:colOff>
      <xdr:row>7</xdr:row>
      <xdr:rowOff>12700</xdr:rowOff>
    </xdr:to>
    <xdr:sp macro="" textlink="">
      <xdr:nvSpPr>
        <xdr:cNvPr id="15667" name="Rectangle 15666">
          <a:extLst>
            <a:ext uri="{FF2B5EF4-FFF2-40B4-BE49-F238E27FC236}">
              <a16:creationId xmlns:a16="http://schemas.microsoft.com/office/drawing/2014/main" id="{5B6CFA81-6FC7-4493-9A25-698DE30217DC}"/>
            </a:ext>
          </a:extLst>
        </xdr:cNvPr>
        <xdr:cNvSpPr/>
      </xdr:nvSpPr>
      <xdr:spPr>
        <a:xfrm>
          <a:off x="5418836"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42</xdr:col>
      <xdr:colOff>3556</xdr:colOff>
      <xdr:row>6</xdr:row>
      <xdr:rowOff>7620</xdr:rowOff>
    </xdr:from>
    <xdr:to>
      <xdr:col>42</xdr:col>
      <xdr:colOff>54356</xdr:colOff>
      <xdr:row>7</xdr:row>
      <xdr:rowOff>12700</xdr:rowOff>
    </xdr:to>
    <xdr:sp macro="" textlink="">
      <xdr:nvSpPr>
        <xdr:cNvPr id="15668" name="Rectangle 15667">
          <a:extLst>
            <a:ext uri="{FF2B5EF4-FFF2-40B4-BE49-F238E27FC236}">
              <a16:creationId xmlns:a16="http://schemas.microsoft.com/office/drawing/2014/main" id="{F0886416-A726-4BBF-8C78-3822607C9099}"/>
            </a:ext>
          </a:extLst>
        </xdr:cNvPr>
        <xdr:cNvSpPr/>
      </xdr:nvSpPr>
      <xdr:spPr>
        <a:xfrm>
          <a:off x="5444236"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41</xdr:col>
      <xdr:colOff>31496</xdr:colOff>
      <xdr:row>6</xdr:row>
      <xdr:rowOff>7620</xdr:rowOff>
    </xdr:from>
    <xdr:to>
      <xdr:col>41</xdr:col>
      <xdr:colOff>107696</xdr:colOff>
      <xdr:row>7</xdr:row>
      <xdr:rowOff>12700</xdr:rowOff>
    </xdr:to>
    <xdr:sp macro="" textlink="">
      <xdr:nvSpPr>
        <xdr:cNvPr id="15669" name="Rectangle 15668">
          <a:extLst>
            <a:ext uri="{FF2B5EF4-FFF2-40B4-BE49-F238E27FC236}">
              <a16:creationId xmlns:a16="http://schemas.microsoft.com/office/drawing/2014/main" id="{AA76AB98-9E4B-4BF6-8684-53BD9D2264D9}"/>
            </a:ext>
          </a:extLst>
        </xdr:cNvPr>
        <xdr:cNvSpPr/>
      </xdr:nvSpPr>
      <xdr:spPr>
        <a:xfrm>
          <a:off x="5342636" y="739140"/>
          <a:ext cx="762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50</xdr:col>
      <xdr:colOff>80264</xdr:colOff>
      <xdr:row>6</xdr:row>
      <xdr:rowOff>7620</xdr:rowOff>
    </xdr:from>
    <xdr:to>
      <xdr:col>51</xdr:col>
      <xdr:colOff>1524</xdr:colOff>
      <xdr:row>7</xdr:row>
      <xdr:rowOff>12700</xdr:rowOff>
    </xdr:to>
    <xdr:sp macro="" textlink="">
      <xdr:nvSpPr>
        <xdr:cNvPr id="15670" name="Tijdschema ASICS NK atletiek 2022 - V2.3.xlsm">
          <a:extLst>
            <a:ext uri="{FF2B5EF4-FFF2-40B4-BE49-F238E27FC236}">
              <a16:creationId xmlns:a16="http://schemas.microsoft.com/office/drawing/2014/main" id="{4D8B5D98-DC83-40DC-B834-A1A6C98B386F}"/>
            </a:ext>
          </a:extLst>
        </xdr:cNvPr>
        <xdr:cNvSpPr/>
      </xdr:nvSpPr>
      <xdr:spPr>
        <a:xfrm>
          <a:off x="6557264" y="739140"/>
          <a:ext cx="508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800m Mannen finale</a:t>
          </a:r>
          <a:endParaRPr lang="en-NL" sz="700">
            <a:solidFill>
              <a:srgbClr val="000000"/>
            </a:solidFill>
            <a:latin typeface="Arial Narrow" panose="020B0606020202030204" pitchFamily="34" charset="0"/>
          </a:endParaRPr>
        </a:p>
      </xdr:txBody>
    </xdr:sp>
    <xdr:clientData/>
  </xdr:twoCellAnchor>
  <xdr:twoCellAnchor>
    <xdr:from>
      <xdr:col>50</xdr:col>
      <xdr:colOff>29464</xdr:colOff>
      <xdr:row>6</xdr:row>
      <xdr:rowOff>7620</xdr:rowOff>
    </xdr:from>
    <xdr:to>
      <xdr:col>50</xdr:col>
      <xdr:colOff>80264</xdr:colOff>
      <xdr:row>7</xdr:row>
      <xdr:rowOff>12700</xdr:rowOff>
    </xdr:to>
    <xdr:sp macro="" textlink="">
      <xdr:nvSpPr>
        <xdr:cNvPr id="15671" name="Rectangle 15670">
          <a:extLst>
            <a:ext uri="{FF2B5EF4-FFF2-40B4-BE49-F238E27FC236}">
              <a16:creationId xmlns:a16="http://schemas.microsoft.com/office/drawing/2014/main" id="{1450BE09-D8F4-4B0E-93AD-C7030BE8BC2C}"/>
            </a:ext>
          </a:extLst>
        </xdr:cNvPr>
        <xdr:cNvSpPr/>
      </xdr:nvSpPr>
      <xdr:spPr>
        <a:xfrm>
          <a:off x="6506464"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50</xdr:col>
      <xdr:colOff>29464</xdr:colOff>
      <xdr:row>6</xdr:row>
      <xdr:rowOff>7620</xdr:rowOff>
    </xdr:from>
    <xdr:to>
      <xdr:col>50</xdr:col>
      <xdr:colOff>80264</xdr:colOff>
      <xdr:row>7</xdr:row>
      <xdr:rowOff>12700</xdr:rowOff>
    </xdr:to>
    <xdr:sp macro="" textlink="">
      <xdr:nvSpPr>
        <xdr:cNvPr id="15672" name="Rectangle 15671">
          <a:extLst>
            <a:ext uri="{FF2B5EF4-FFF2-40B4-BE49-F238E27FC236}">
              <a16:creationId xmlns:a16="http://schemas.microsoft.com/office/drawing/2014/main" id="{3D36E4E1-4071-4298-9441-16D355056C36}"/>
            </a:ext>
          </a:extLst>
        </xdr:cNvPr>
        <xdr:cNvSpPr/>
      </xdr:nvSpPr>
      <xdr:spPr>
        <a:xfrm>
          <a:off x="6506464"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50</xdr:col>
      <xdr:colOff>4064</xdr:colOff>
      <xdr:row>6</xdr:row>
      <xdr:rowOff>7620</xdr:rowOff>
    </xdr:from>
    <xdr:to>
      <xdr:col>50</xdr:col>
      <xdr:colOff>29464</xdr:colOff>
      <xdr:row>7</xdr:row>
      <xdr:rowOff>12700</xdr:rowOff>
    </xdr:to>
    <xdr:sp macro="" textlink="">
      <xdr:nvSpPr>
        <xdr:cNvPr id="15673" name="Rectangle 15672">
          <a:extLst>
            <a:ext uri="{FF2B5EF4-FFF2-40B4-BE49-F238E27FC236}">
              <a16:creationId xmlns:a16="http://schemas.microsoft.com/office/drawing/2014/main" id="{7A622B2D-69CE-4B61-912C-DA1A59771924}"/>
            </a:ext>
          </a:extLst>
        </xdr:cNvPr>
        <xdr:cNvSpPr/>
      </xdr:nvSpPr>
      <xdr:spPr>
        <a:xfrm>
          <a:off x="6481064" y="739140"/>
          <a:ext cx="254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51</xdr:col>
      <xdr:colOff>80264</xdr:colOff>
      <xdr:row>6</xdr:row>
      <xdr:rowOff>7620</xdr:rowOff>
    </xdr:from>
    <xdr:to>
      <xdr:col>52</xdr:col>
      <xdr:colOff>1524</xdr:colOff>
      <xdr:row>7</xdr:row>
      <xdr:rowOff>12700</xdr:rowOff>
    </xdr:to>
    <xdr:sp macro="" textlink="">
      <xdr:nvSpPr>
        <xdr:cNvPr id="15674" name="Tijdschema ASICS NK atletiek 2022 - V2.3.xlsm">
          <a:extLst>
            <a:ext uri="{FF2B5EF4-FFF2-40B4-BE49-F238E27FC236}">
              <a16:creationId xmlns:a16="http://schemas.microsoft.com/office/drawing/2014/main" id="{C04BE90D-3DD9-4865-B277-DE4C4AC89A61}"/>
            </a:ext>
          </a:extLst>
        </xdr:cNvPr>
        <xdr:cNvSpPr/>
      </xdr:nvSpPr>
      <xdr:spPr>
        <a:xfrm>
          <a:off x="6686804" y="739140"/>
          <a:ext cx="508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800m Vrouwen finale</a:t>
          </a:r>
          <a:endParaRPr lang="en-NL" sz="700">
            <a:solidFill>
              <a:srgbClr val="000000"/>
            </a:solidFill>
            <a:latin typeface="Arial Narrow" panose="020B0606020202030204" pitchFamily="34" charset="0"/>
          </a:endParaRPr>
        </a:p>
      </xdr:txBody>
    </xdr:sp>
    <xdr:clientData/>
  </xdr:twoCellAnchor>
  <xdr:twoCellAnchor>
    <xdr:from>
      <xdr:col>51</xdr:col>
      <xdr:colOff>29464</xdr:colOff>
      <xdr:row>6</xdr:row>
      <xdr:rowOff>7620</xdr:rowOff>
    </xdr:from>
    <xdr:to>
      <xdr:col>51</xdr:col>
      <xdr:colOff>80264</xdr:colOff>
      <xdr:row>7</xdr:row>
      <xdr:rowOff>12700</xdr:rowOff>
    </xdr:to>
    <xdr:sp macro="" textlink="">
      <xdr:nvSpPr>
        <xdr:cNvPr id="15675" name="Rectangle 15674">
          <a:extLst>
            <a:ext uri="{FF2B5EF4-FFF2-40B4-BE49-F238E27FC236}">
              <a16:creationId xmlns:a16="http://schemas.microsoft.com/office/drawing/2014/main" id="{DA0DE18D-2AB9-4EF5-8664-115C67EB44F7}"/>
            </a:ext>
          </a:extLst>
        </xdr:cNvPr>
        <xdr:cNvSpPr/>
      </xdr:nvSpPr>
      <xdr:spPr>
        <a:xfrm>
          <a:off x="6636004"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51</xdr:col>
      <xdr:colOff>29464</xdr:colOff>
      <xdr:row>6</xdr:row>
      <xdr:rowOff>7620</xdr:rowOff>
    </xdr:from>
    <xdr:to>
      <xdr:col>51</xdr:col>
      <xdr:colOff>80264</xdr:colOff>
      <xdr:row>7</xdr:row>
      <xdr:rowOff>12700</xdr:rowOff>
    </xdr:to>
    <xdr:sp macro="" textlink="">
      <xdr:nvSpPr>
        <xdr:cNvPr id="15676" name="Rectangle 15675">
          <a:extLst>
            <a:ext uri="{FF2B5EF4-FFF2-40B4-BE49-F238E27FC236}">
              <a16:creationId xmlns:a16="http://schemas.microsoft.com/office/drawing/2014/main" id="{A7E76A85-2D28-418E-94A3-0CC4F012C802}"/>
            </a:ext>
          </a:extLst>
        </xdr:cNvPr>
        <xdr:cNvSpPr/>
      </xdr:nvSpPr>
      <xdr:spPr>
        <a:xfrm>
          <a:off x="6636004"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51</xdr:col>
      <xdr:colOff>4064</xdr:colOff>
      <xdr:row>6</xdr:row>
      <xdr:rowOff>7620</xdr:rowOff>
    </xdr:from>
    <xdr:to>
      <xdr:col>51</xdr:col>
      <xdr:colOff>29464</xdr:colOff>
      <xdr:row>7</xdr:row>
      <xdr:rowOff>12700</xdr:rowOff>
    </xdr:to>
    <xdr:sp macro="" textlink="">
      <xdr:nvSpPr>
        <xdr:cNvPr id="15677" name="Rectangle 15676">
          <a:extLst>
            <a:ext uri="{FF2B5EF4-FFF2-40B4-BE49-F238E27FC236}">
              <a16:creationId xmlns:a16="http://schemas.microsoft.com/office/drawing/2014/main" id="{C1C2779B-E08D-4480-8076-26B962373983}"/>
            </a:ext>
          </a:extLst>
        </xdr:cNvPr>
        <xdr:cNvSpPr/>
      </xdr:nvSpPr>
      <xdr:spPr>
        <a:xfrm>
          <a:off x="6610604" y="739140"/>
          <a:ext cx="254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54</xdr:col>
      <xdr:colOff>2540</xdr:colOff>
      <xdr:row>6</xdr:row>
      <xdr:rowOff>7620</xdr:rowOff>
    </xdr:from>
    <xdr:to>
      <xdr:col>54</xdr:col>
      <xdr:colOff>27940</xdr:colOff>
      <xdr:row>7</xdr:row>
      <xdr:rowOff>12700</xdr:rowOff>
    </xdr:to>
    <xdr:sp macro="" textlink="">
      <xdr:nvSpPr>
        <xdr:cNvPr id="15678" name="Tijdschema ASICS NK atletiek 2022 - V2.3.xlsm">
          <a:extLst>
            <a:ext uri="{FF2B5EF4-FFF2-40B4-BE49-F238E27FC236}">
              <a16:creationId xmlns:a16="http://schemas.microsoft.com/office/drawing/2014/main" id="{294AEF89-848C-40C2-A582-70A1C28C3A1F}"/>
            </a:ext>
          </a:extLst>
        </xdr:cNvPr>
        <xdr:cNvSpPr/>
      </xdr:nvSpPr>
      <xdr:spPr>
        <a:xfrm>
          <a:off x="6997700" y="739140"/>
          <a:ext cx="254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400mH Mannen finale</a:t>
          </a:r>
          <a:endParaRPr lang="en-NL" sz="700">
            <a:solidFill>
              <a:srgbClr val="000000"/>
            </a:solidFill>
            <a:latin typeface="Arial Narrow" panose="020B0606020202030204" pitchFamily="34" charset="0"/>
          </a:endParaRPr>
        </a:p>
      </xdr:txBody>
    </xdr:sp>
    <xdr:clientData/>
  </xdr:twoCellAnchor>
  <xdr:twoCellAnchor>
    <xdr:from>
      <xdr:col>53</xdr:col>
      <xdr:colOff>55880</xdr:colOff>
      <xdr:row>6</xdr:row>
      <xdr:rowOff>7620</xdr:rowOff>
    </xdr:from>
    <xdr:to>
      <xdr:col>54</xdr:col>
      <xdr:colOff>2540</xdr:colOff>
      <xdr:row>7</xdr:row>
      <xdr:rowOff>12700</xdr:rowOff>
    </xdr:to>
    <xdr:sp macro="" textlink="">
      <xdr:nvSpPr>
        <xdr:cNvPr id="15679" name="Rectangle 15678">
          <a:extLst>
            <a:ext uri="{FF2B5EF4-FFF2-40B4-BE49-F238E27FC236}">
              <a16:creationId xmlns:a16="http://schemas.microsoft.com/office/drawing/2014/main" id="{82219098-EF9C-4BCD-BF7A-1B2E2C6F4BEC}"/>
            </a:ext>
          </a:extLst>
        </xdr:cNvPr>
        <xdr:cNvSpPr/>
      </xdr:nvSpPr>
      <xdr:spPr>
        <a:xfrm>
          <a:off x="692150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53</xdr:col>
      <xdr:colOff>81280</xdr:colOff>
      <xdr:row>6</xdr:row>
      <xdr:rowOff>7620</xdr:rowOff>
    </xdr:from>
    <xdr:to>
      <xdr:col>54</xdr:col>
      <xdr:colOff>2540</xdr:colOff>
      <xdr:row>7</xdr:row>
      <xdr:rowOff>12700</xdr:rowOff>
    </xdr:to>
    <xdr:sp macro="" textlink="">
      <xdr:nvSpPr>
        <xdr:cNvPr id="15680" name="Rectangle 15679">
          <a:extLst>
            <a:ext uri="{FF2B5EF4-FFF2-40B4-BE49-F238E27FC236}">
              <a16:creationId xmlns:a16="http://schemas.microsoft.com/office/drawing/2014/main" id="{FB73D1C9-A2E1-45CB-A38E-DC0F7668B25A}"/>
            </a:ext>
          </a:extLst>
        </xdr:cNvPr>
        <xdr:cNvSpPr/>
      </xdr:nvSpPr>
      <xdr:spPr>
        <a:xfrm>
          <a:off x="6946900"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53</xdr:col>
      <xdr:colOff>30480</xdr:colOff>
      <xdr:row>6</xdr:row>
      <xdr:rowOff>7620</xdr:rowOff>
    </xdr:from>
    <xdr:to>
      <xdr:col>53</xdr:col>
      <xdr:colOff>55880</xdr:colOff>
      <xdr:row>7</xdr:row>
      <xdr:rowOff>12700</xdr:rowOff>
    </xdr:to>
    <xdr:sp macro="" textlink="">
      <xdr:nvSpPr>
        <xdr:cNvPr id="15681" name="Rectangle 15680">
          <a:extLst>
            <a:ext uri="{FF2B5EF4-FFF2-40B4-BE49-F238E27FC236}">
              <a16:creationId xmlns:a16="http://schemas.microsoft.com/office/drawing/2014/main" id="{47AE1B6C-30DF-4CF6-A8EC-874EAC2EB413}"/>
            </a:ext>
          </a:extLst>
        </xdr:cNvPr>
        <xdr:cNvSpPr/>
      </xdr:nvSpPr>
      <xdr:spPr>
        <a:xfrm>
          <a:off x="6896100" y="739140"/>
          <a:ext cx="254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56</xdr:col>
      <xdr:colOff>2540</xdr:colOff>
      <xdr:row>6</xdr:row>
      <xdr:rowOff>7620</xdr:rowOff>
    </xdr:from>
    <xdr:to>
      <xdr:col>56</xdr:col>
      <xdr:colOff>27940</xdr:colOff>
      <xdr:row>7</xdr:row>
      <xdr:rowOff>12700</xdr:rowOff>
    </xdr:to>
    <xdr:sp macro="" textlink="">
      <xdr:nvSpPr>
        <xdr:cNvPr id="15682" name="Tijdschema ASICS NK atletiek 2022 - V2.3.xlsm">
          <a:extLst>
            <a:ext uri="{FF2B5EF4-FFF2-40B4-BE49-F238E27FC236}">
              <a16:creationId xmlns:a16="http://schemas.microsoft.com/office/drawing/2014/main" id="{D0EE74A7-03C2-4E7E-BFFD-B416C0CEC4FF}"/>
            </a:ext>
          </a:extLst>
        </xdr:cNvPr>
        <xdr:cNvSpPr/>
      </xdr:nvSpPr>
      <xdr:spPr>
        <a:xfrm>
          <a:off x="7256780" y="739140"/>
          <a:ext cx="254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400mH Vrouwen finale</a:t>
          </a:r>
          <a:endParaRPr lang="en-NL" sz="700">
            <a:solidFill>
              <a:srgbClr val="000000"/>
            </a:solidFill>
            <a:latin typeface="Arial Narrow" panose="020B0606020202030204" pitchFamily="34" charset="0"/>
          </a:endParaRPr>
        </a:p>
      </xdr:txBody>
    </xdr:sp>
    <xdr:clientData/>
  </xdr:twoCellAnchor>
  <xdr:twoCellAnchor>
    <xdr:from>
      <xdr:col>55</xdr:col>
      <xdr:colOff>55880</xdr:colOff>
      <xdr:row>6</xdr:row>
      <xdr:rowOff>7620</xdr:rowOff>
    </xdr:from>
    <xdr:to>
      <xdr:col>56</xdr:col>
      <xdr:colOff>2540</xdr:colOff>
      <xdr:row>7</xdr:row>
      <xdr:rowOff>12700</xdr:rowOff>
    </xdr:to>
    <xdr:sp macro="" textlink="">
      <xdr:nvSpPr>
        <xdr:cNvPr id="15683" name="Rectangle 15682">
          <a:extLst>
            <a:ext uri="{FF2B5EF4-FFF2-40B4-BE49-F238E27FC236}">
              <a16:creationId xmlns:a16="http://schemas.microsoft.com/office/drawing/2014/main" id="{3FCB92C4-D5F5-4A6F-B0C5-5F76A5700391}"/>
            </a:ext>
          </a:extLst>
        </xdr:cNvPr>
        <xdr:cNvSpPr/>
      </xdr:nvSpPr>
      <xdr:spPr>
        <a:xfrm>
          <a:off x="718058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55</xdr:col>
      <xdr:colOff>81280</xdr:colOff>
      <xdr:row>6</xdr:row>
      <xdr:rowOff>7620</xdr:rowOff>
    </xdr:from>
    <xdr:to>
      <xdr:col>56</xdr:col>
      <xdr:colOff>2540</xdr:colOff>
      <xdr:row>7</xdr:row>
      <xdr:rowOff>12700</xdr:rowOff>
    </xdr:to>
    <xdr:sp macro="" textlink="">
      <xdr:nvSpPr>
        <xdr:cNvPr id="15684" name="Rectangle 15683">
          <a:extLst>
            <a:ext uri="{FF2B5EF4-FFF2-40B4-BE49-F238E27FC236}">
              <a16:creationId xmlns:a16="http://schemas.microsoft.com/office/drawing/2014/main" id="{B70444F7-A040-48DA-8DD0-2CF9892AC939}"/>
            </a:ext>
          </a:extLst>
        </xdr:cNvPr>
        <xdr:cNvSpPr/>
      </xdr:nvSpPr>
      <xdr:spPr>
        <a:xfrm>
          <a:off x="7205980"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55</xdr:col>
      <xdr:colOff>30480</xdr:colOff>
      <xdr:row>6</xdr:row>
      <xdr:rowOff>7620</xdr:rowOff>
    </xdr:from>
    <xdr:to>
      <xdr:col>55</xdr:col>
      <xdr:colOff>55880</xdr:colOff>
      <xdr:row>7</xdr:row>
      <xdr:rowOff>12700</xdr:rowOff>
    </xdr:to>
    <xdr:sp macro="" textlink="">
      <xdr:nvSpPr>
        <xdr:cNvPr id="15685" name="Rectangle 15684">
          <a:extLst>
            <a:ext uri="{FF2B5EF4-FFF2-40B4-BE49-F238E27FC236}">
              <a16:creationId xmlns:a16="http://schemas.microsoft.com/office/drawing/2014/main" id="{F707420B-CE94-45D1-BE22-C0528EB16D8E}"/>
            </a:ext>
          </a:extLst>
        </xdr:cNvPr>
        <xdr:cNvSpPr/>
      </xdr:nvSpPr>
      <xdr:spPr>
        <a:xfrm>
          <a:off x="7155180" y="739140"/>
          <a:ext cx="254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59</xdr:col>
      <xdr:colOff>2540</xdr:colOff>
      <xdr:row>6</xdr:row>
      <xdr:rowOff>7620</xdr:rowOff>
    </xdr:from>
    <xdr:to>
      <xdr:col>61</xdr:col>
      <xdr:colOff>124460</xdr:colOff>
      <xdr:row>7</xdr:row>
      <xdr:rowOff>12700</xdr:rowOff>
    </xdr:to>
    <xdr:sp macro="" textlink="">
      <xdr:nvSpPr>
        <xdr:cNvPr id="15686" name="Tijdschema ASICS NK atletiek 2022 - V2.3.xlsm">
          <a:extLst>
            <a:ext uri="{FF2B5EF4-FFF2-40B4-BE49-F238E27FC236}">
              <a16:creationId xmlns:a16="http://schemas.microsoft.com/office/drawing/2014/main" id="{83CC0BDA-B4B9-42B3-96F3-D8EEE745665C}"/>
            </a:ext>
          </a:extLst>
        </xdr:cNvPr>
        <xdr:cNvSpPr/>
      </xdr:nvSpPr>
      <xdr:spPr>
        <a:xfrm>
          <a:off x="7645400" y="739140"/>
          <a:ext cx="3810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200m Mannen halve finale</a:t>
          </a:r>
          <a:endParaRPr lang="en-NL" sz="700">
            <a:solidFill>
              <a:srgbClr val="000000"/>
            </a:solidFill>
            <a:latin typeface="Arial Narrow" panose="020B0606020202030204" pitchFamily="34" charset="0"/>
          </a:endParaRPr>
        </a:p>
      </xdr:txBody>
    </xdr:sp>
    <xdr:clientData/>
  </xdr:twoCellAnchor>
  <xdr:twoCellAnchor>
    <xdr:from>
      <xdr:col>58</xdr:col>
      <xdr:colOff>55880</xdr:colOff>
      <xdr:row>6</xdr:row>
      <xdr:rowOff>7620</xdr:rowOff>
    </xdr:from>
    <xdr:to>
      <xdr:col>59</xdr:col>
      <xdr:colOff>2540</xdr:colOff>
      <xdr:row>7</xdr:row>
      <xdr:rowOff>12700</xdr:rowOff>
    </xdr:to>
    <xdr:sp macro="" textlink="">
      <xdr:nvSpPr>
        <xdr:cNvPr id="15687" name="Rectangle 15686">
          <a:extLst>
            <a:ext uri="{FF2B5EF4-FFF2-40B4-BE49-F238E27FC236}">
              <a16:creationId xmlns:a16="http://schemas.microsoft.com/office/drawing/2014/main" id="{8CF95909-6A4B-435D-8DBE-5B2F6A6A485A}"/>
            </a:ext>
          </a:extLst>
        </xdr:cNvPr>
        <xdr:cNvSpPr/>
      </xdr:nvSpPr>
      <xdr:spPr>
        <a:xfrm>
          <a:off x="756920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58</xdr:col>
      <xdr:colOff>81280</xdr:colOff>
      <xdr:row>6</xdr:row>
      <xdr:rowOff>7620</xdr:rowOff>
    </xdr:from>
    <xdr:to>
      <xdr:col>59</xdr:col>
      <xdr:colOff>2540</xdr:colOff>
      <xdr:row>7</xdr:row>
      <xdr:rowOff>12700</xdr:rowOff>
    </xdr:to>
    <xdr:sp macro="" textlink="">
      <xdr:nvSpPr>
        <xdr:cNvPr id="15688" name="Rectangle 15687">
          <a:extLst>
            <a:ext uri="{FF2B5EF4-FFF2-40B4-BE49-F238E27FC236}">
              <a16:creationId xmlns:a16="http://schemas.microsoft.com/office/drawing/2014/main" id="{140D398F-F880-4A73-9410-8092522EEC1C}"/>
            </a:ext>
          </a:extLst>
        </xdr:cNvPr>
        <xdr:cNvSpPr/>
      </xdr:nvSpPr>
      <xdr:spPr>
        <a:xfrm>
          <a:off x="7594600"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57</xdr:col>
      <xdr:colOff>109220</xdr:colOff>
      <xdr:row>6</xdr:row>
      <xdr:rowOff>7620</xdr:rowOff>
    </xdr:from>
    <xdr:to>
      <xdr:col>58</xdr:col>
      <xdr:colOff>55880</xdr:colOff>
      <xdr:row>7</xdr:row>
      <xdr:rowOff>12700</xdr:rowOff>
    </xdr:to>
    <xdr:sp macro="" textlink="">
      <xdr:nvSpPr>
        <xdr:cNvPr id="15689" name="Rectangle 15688">
          <a:extLst>
            <a:ext uri="{FF2B5EF4-FFF2-40B4-BE49-F238E27FC236}">
              <a16:creationId xmlns:a16="http://schemas.microsoft.com/office/drawing/2014/main" id="{D00A886C-06AC-4CEF-AC51-AEA40200E294}"/>
            </a:ext>
          </a:extLst>
        </xdr:cNvPr>
        <xdr:cNvSpPr/>
      </xdr:nvSpPr>
      <xdr:spPr>
        <a:xfrm>
          <a:off x="7493000" y="739140"/>
          <a:ext cx="762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64</xdr:col>
      <xdr:colOff>2540</xdr:colOff>
      <xdr:row>6</xdr:row>
      <xdr:rowOff>7620</xdr:rowOff>
    </xdr:from>
    <xdr:to>
      <xdr:col>66</xdr:col>
      <xdr:colOff>124460</xdr:colOff>
      <xdr:row>7</xdr:row>
      <xdr:rowOff>12700</xdr:rowOff>
    </xdr:to>
    <xdr:sp macro="" textlink="">
      <xdr:nvSpPr>
        <xdr:cNvPr id="15690" name="Tijdschema ASICS NK atletiek 2022 - V2.3.xlsm">
          <a:extLst>
            <a:ext uri="{FF2B5EF4-FFF2-40B4-BE49-F238E27FC236}">
              <a16:creationId xmlns:a16="http://schemas.microsoft.com/office/drawing/2014/main" id="{69D7F2E6-96D1-41F4-9718-0D3D8F7C94B2}"/>
            </a:ext>
          </a:extLst>
        </xdr:cNvPr>
        <xdr:cNvSpPr/>
      </xdr:nvSpPr>
      <xdr:spPr>
        <a:xfrm>
          <a:off x="8293100" y="739140"/>
          <a:ext cx="3810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200m Vrouwen halve finale</a:t>
          </a:r>
          <a:endParaRPr lang="en-NL" sz="700">
            <a:solidFill>
              <a:srgbClr val="000000"/>
            </a:solidFill>
            <a:latin typeface="Arial Narrow" panose="020B0606020202030204" pitchFamily="34" charset="0"/>
          </a:endParaRPr>
        </a:p>
      </xdr:txBody>
    </xdr:sp>
    <xdr:clientData/>
  </xdr:twoCellAnchor>
  <xdr:twoCellAnchor>
    <xdr:from>
      <xdr:col>63</xdr:col>
      <xdr:colOff>55880</xdr:colOff>
      <xdr:row>6</xdr:row>
      <xdr:rowOff>7620</xdr:rowOff>
    </xdr:from>
    <xdr:to>
      <xdr:col>64</xdr:col>
      <xdr:colOff>2540</xdr:colOff>
      <xdr:row>7</xdr:row>
      <xdr:rowOff>12700</xdr:rowOff>
    </xdr:to>
    <xdr:sp macro="" textlink="">
      <xdr:nvSpPr>
        <xdr:cNvPr id="15691" name="Rectangle 15690">
          <a:extLst>
            <a:ext uri="{FF2B5EF4-FFF2-40B4-BE49-F238E27FC236}">
              <a16:creationId xmlns:a16="http://schemas.microsoft.com/office/drawing/2014/main" id="{7AC0368A-D428-4B1B-B2E8-15177735CF42}"/>
            </a:ext>
          </a:extLst>
        </xdr:cNvPr>
        <xdr:cNvSpPr/>
      </xdr:nvSpPr>
      <xdr:spPr>
        <a:xfrm>
          <a:off x="821690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63</xdr:col>
      <xdr:colOff>81280</xdr:colOff>
      <xdr:row>6</xdr:row>
      <xdr:rowOff>7620</xdr:rowOff>
    </xdr:from>
    <xdr:to>
      <xdr:col>64</xdr:col>
      <xdr:colOff>2540</xdr:colOff>
      <xdr:row>7</xdr:row>
      <xdr:rowOff>12700</xdr:rowOff>
    </xdr:to>
    <xdr:sp macro="" textlink="">
      <xdr:nvSpPr>
        <xdr:cNvPr id="15692" name="Rectangle 15691">
          <a:extLst>
            <a:ext uri="{FF2B5EF4-FFF2-40B4-BE49-F238E27FC236}">
              <a16:creationId xmlns:a16="http://schemas.microsoft.com/office/drawing/2014/main" id="{B59D81C0-7960-4F6A-AA0F-409A671AC7CA}"/>
            </a:ext>
          </a:extLst>
        </xdr:cNvPr>
        <xdr:cNvSpPr/>
      </xdr:nvSpPr>
      <xdr:spPr>
        <a:xfrm>
          <a:off x="8242300"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62</xdr:col>
      <xdr:colOff>109220</xdr:colOff>
      <xdr:row>6</xdr:row>
      <xdr:rowOff>7620</xdr:rowOff>
    </xdr:from>
    <xdr:to>
      <xdr:col>63</xdr:col>
      <xdr:colOff>55880</xdr:colOff>
      <xdr:row>7</xdr:row>
      <xdr:rowOff>12700</xdr:rowOff>
    </xdr:to>
    <xdr:sp macro="" textlink="">
      <xdr:nvSpPr>
        <xdr:cNvPr id="15693" name="Rectangle 15692">
          <a:extLst>
            <a:ext uri="{FF2B5EF4-FFF2-40B4-BE49-F238E27FC236}">
              <a16:creationId xmlns:a16="http://schemas.microsoft.com/office/drawing/2014/main" id="{2BFA6DCD-9ED0-4F57-8AFE-46145AF2FC61}"/>
            </a:ext>
          </a:extLst>
        </xdr:cNvPr>
        <xdr:cNvSpPr/>
      </xdr:nvSpPr>
      <xdr:spPr>
        <a:xfrm>
          <a:off x="8140700" y="739140"/>
          <a:ext cx="762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75</xdr:col>
      <xdr:colOff>2540</xdr:colOff>
      <xdr:row>6</xdr:row>
      <xdr:rowOff>7620</xdr:rowOff>
    </xdr:from>
    <xdr:to>
      <xdr:col>79</xdr:col>
      <xdr:colOff>68580</xdr:colOff>
      <xdr:row>7</xdr:row>
      <xdr:rowOff>12700</xdr:rowOff>
    </xdr:to>
    <xdr:sp macro="" textlink="">
      <xdr:nvSpPr>
        <xdr:cNvPr id="15694" name="Tijdschema ASICS NK atletiek 2022 - V2.3.xlsm">
          <a:extLst>
            <a:ext uri="{FF2B5EF4-FFF2-40B4-BE49-F238E27FC236}">
              <a16:creationId xmlns:a16="http://schemas.microsoft.com/office/drawing/2014/main" id="{DDBFAC85-F96B-4259-BFDE-D51CCAC9CD24}"/>
            </a:ext>
          </a:extLst>
        </xdr:cNvPr>
        <xdr:cNvSpPr/>
      </xdr:nvSpPr>
      <xdr:spPr>
        <a:xfrm>
          <a:off x="9718040" y="739140"/>
          <a:ext cx="5842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1500m Mannen series</a:t>
          </a:r>
          <a:endParaRPr lang="en-NL" sz="700">
            <a:solidFill>
              <a:srgbClr val="000000"/>
            </a:solidFill>
            <a:latin typeface="Arial Narrow" panose="020B0606020202030204" pitchFamily="34" charset="0"/>
          </a:endParaRPr>
        </a:p>
      </xdr:txBody>
    </xdr:sp>
    <xdr:clientData/>
  </xdr:twoCellAnchor>
  <xdr:twoCellAnchor>
    <xdr:from>
      <xdr:col>74</xdr:col>
      <xdr:colOff>81280</xdr:colOff>
      <xdr:row>6</xdr:row>
      <xdr:rowOff>7620</xdr:rowOff>
    </xdr:from>
    <xdr:to>
      <xdr:col>75</xdr:col>
      <xdr:colOff>2540</xdr:colOff>
      <xdr:row>7</xdr:row>
      <xdr:rowOff>12700</xdr:rowOff>
    </xdr:to>
    <xdr:sp macro="" textlink="">
      <xdr:nvSpPr>
        <xdr:cNvPr id="15695" name="Rectangle 15694">
          <a:extLst>
            <a:ext uri="{FF2B5EF4-FFF2-40B4-BE49-F238E27FC236}">
              <a16:creationId xmlns:a16="http://schemas.microsoft.com/office/drawing/2014/main" id="{0F3AA7B1-2B54-4F83-9567-73FE8B63C47E}"/>
            </a:ext>
          </a:extLst>
        </xdr:cNvPr>
        <xdr:cNvSpPr/>
      </xdr:nvSpPr>
      <xdr:spPr>
        <a:xfrm>
          <a:off x="9667240"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74</xdr:col>
      <xdr:colOff>81280</xdr:colOff>
      <xdr:row>6</xdr:row>
      <xdr:rowOff>7620</xdr:rowOff>
    </xdr:from>
    <xdr:to>
      <xdr:col>75</xdr:col>
      <xdr:colOff>2540</xdr:colOff>
      <xdr:row>7</xdr:row>
      <xdr:rowOff>12700</xdr:rowOff>
    </xdr:to>
    <xdr:sp macro="" textlink="">
      <xdr:nvSpPr>
        <xdr:cNvPr id="15696" name="Rectangle 15695">
          <a:extLst>
            <a:ext uri="{FF2B5EF4-FFF2-40B4-BE49-F238E27FC236}">
              <a16:creationId xmlns:a16="http://schemas.microsoft.com/office/drawing/2014/main" id="{BAF1DA4D-FD31-4BDF-9461-8288121C6FE9}"/>
            </a:ext>
          </a:extLst>
        </xdr:cNvPr>
        <xdr:cNvSpPr/>
      </xdr:nvSpPr>
      <xdr:spPr>
        <a:xfrm>
          <a:off x="9667240"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74</xdr:col>
      <xdr:colOff>30480</xdr:colOff>
      <xdr:row>6</xdr:row>
      <xdr:rowOff>7620</xdr:rowOff>
    </xdr:from>
    <xdr:to>
      <xdr:col>74</xdr:col>
      <xdr:colOff>81280</xdr:colOff>
      <xdr:row>7</xdr:row>
      <xdr:rowOff>12700</xdr:rowOff>
    </xdr:to>
    <xdr:sp macro="" textlink="">
      <xdr:nvSpPr>
        <xdr:cNvPr id="15697" name="Rectangle 15696">
          <a:extLst>
            <a:ext uri="{FF2B5EF4-FFF2-40B4-BE49-F238E27FC236}">
              <a16:creationId xmlns:a16="http://schemas.microsoft.com/office/drawing/2014/main" id="{43C2ADF6-28A7-4F5E-8483-2A0CA8E025BE}"/>
            </a:ext>
          </a:extLst>
        </xdr:cNvPr>
        <xdr:cNvSpPr/>
      </xdr:nvSpPr>
      <xdr:spPr>
        <a:xfrm>
          <a:off x="9616440" y="739140"/>
          <a:ext cx="508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81</xdr:col>
      <xdr:colOff>2540</xdr:colOff>
      <xdr:row>6</xdr:row>
      <xdr:rowOff>7620</xdr:rowOff>
    </xdr:from>
    <xdr:to>
      <xdr:col>85</xdr:col>
      <xdr:colOff>68580</xdr:colOff>
      <xdr:row>7</xdr:row>
      <xdr:rowOff>12700</xdr:rowOff>
    </xdr:to>
    <xdr:sp macro="" textlink="">
      <xdr:nvSpPr>
        <xdr:cNvPr id="15698" name="Tijdschema ASICS NK atletiek 2022 - V2.3.xlsm">
          <a:extLst>
            <a:ext uri="{FF2B5EF4-FFF2-40B4-BE49-F238E27FC236}">
              <a16:creationId xmlns:a16="http://schemas.microsoft.com/office/drawing/2014/main" id="{802074F5-2BC4-4033-8EBC-EA151D0965D6}"/>
            </a:ext>
          </a:extLst>
        </xdr:cNvPr>
        <xdr:cNvSpPr/>
      </xdr:nvSpPr>
      <xdr:spPr>
        <a:xfrm>
          <a:off x="10495280" y="739140"/>
          <a:ext cx="5842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1500m Vrouwen series</a:t>
          </a:r>
          <a:endParaRPr lang="en-NL" sz="700">
            <a:solidFill>
              <a:srgbClr val="000000"/>
            </a:solidFill>
            <a:latin typeface="Arial Narrow" panose="020B0606020202030204" pitchFamily="34" charset="0"/>
          </a:endParaRPr>
        </a:p>
      </xdr:txBody>
    </xdr:sp>
    <xdr:clientData/>
  </xdr:twoCellAnchor>
  <xdr:twoCellAnchor>
    <xdr:from>
      <xdr:col>80</xdr:col>
      <xdr:colOff>81280</xdr:colOff>
      <xdr:row>6</xdr:row>
      <xdr:rowOff>7620</xdr:rowOff>
    </xdr:from>
    <xdr:to>
      <xdr:col>81</xdr:col>
      <xdr:colOff>2540</xdr:colOff>
      <xdr:row>7</xdr:row>
      <xdr:rowOff>12700</xdr:rowOff>
    </xdr:to>
    <xdr:sp macro="" textlink="">
      <xdr:nvSpPr>
        <xdr:cNvPr id="15699" name="Rectangle 15698">
          <a:extLst>
            <a:ext uri="{FF2B5EF4-FFF2-40B4-BE49-F238E27FC236}">
              <a16:creationId xmlns:a16="http://schemas.microsoft.com/office/drawing/2014/main" id="{2E79D4C9-AC3A-465F-9708-25D8B16ADDC8}"/>
            </a:ext>
          </a:extLst>
        </xdr:cNvPr>
        <xdr:cNvSpPr/>
      </xdr:nvSpPr>
      <xdr:spPr>
        <a:xfrm>
          <a:off x="10444480"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80</xdr:col>
      <xdr:colOff>81280</xdr:colOff>
      <xdr:row>6</xdr:row>
      <xdr:rowOff>7620</xdr:rowOff>
    </xdr:from>
    <xdr:to>
      <xdr:col>81</xdr:col>
      <xdr:colOff>2540</xdr:colOff>
      <xdr:row>7</xdr:row>
      <xdr:rowOff>12700</xdr:rowOff>
    </xdr:to>
    <xdr:sp macro="" textlink="">
      <xdr:nvSpPr>
        <xdr:cNvPr id="15700" name="Rectangle 15699">
          <a:extLst>
            <a:ext uri="{FF2B5EF4-FFF2-40B4-BE49-F238E27FC236}">
              <a16:creationId xmlns:a16="http://schemas.microsoft.com/office/drawing/2014/main" id="{3B217819-5889-40E0-96CB-3D5FFA3B983B}"/>
            </a:ext>
          </a:extLst>
        </xdr:cNvPr>
        <xdr:cNvSpPr/>
      </xdr:nvSpPr>
      <xdr:spPr>
        <a:xfrm>
          <a:off x="10444480"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80</xdr:col>
      <xdr:colOff>30480</xdr:colOff>
      <xdr:row>6</xdr:row>
      <xdr:rowOff>7620</xdr:rowOff>
    </xdr:from>
    <xdr:to>
      <xdr:col>80</xdr:col>
      <xdr:colOff>81280</xdr:colOff>
      <xdr:row>7</xdr:row>
      <xdr:rowOff>12700</xdr:rowOff>
    </xdr:to>
    <xdr:sp macro="" textlink="">
      <xdr:nvSpPr>
        <xdr:cNvPr id="15701" name="Rectangle 15700">
          <a:extLst>
            <a:ext uri="{FF2B5EF4-FFF2-40B4-BE49-F238E27FC236}">
              <a16:creationId xmlns:a16="http://schemas.microsoft.com/office/drawing/2014/main" id="{2FC3CF5D-8FCA-4C84-BBB9-65BE04C60FB8}"/>
            </a:ext>
          </a:extLst>
        </xdr:cNvPr>
        <xdr:cNvSpPr/>
      </xdr:nvSpPr>
      <xdr:spPr>
        <a:xfrm>
          <a:off x="10393680" y="739140"/>
          <a:ext cx="508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87</xdr:col>
      <xdr:colOff>2540</xdr:colOff>
      <xdr:row>6</xdr:row>
      <xdr:rowOff>7620</xdr:rowOff>
    </xdr:from>
    <xdr:to>
      <xdr:col>88</xdr:col>
      <xdr:colOff>76200</xdr:colOff>
      <xdr:row>7</xdr:row>
      <xdr:rowOff>12700</xdr:rowOff>
    </xdr:to>
    <xdr:sp macro="" textlink="">
      <xdr:nvSpPr>
        <xdr:cNvPr id="15702" name="Tijdschema ASICS NK atletiek 2022 - V2.3.xlsm">
          <a:extLst>
            <a:ext uri="{FF2B5EF4-FFF2-40B4-BE49-F238E27FC236}">
              <a16:creationId xmlns:a16="http://schemas.microsoft.com/office/drawing/2014/main" id="{98FCFCAF-4D06-44EC-B8B3-4334BFC02ED3}"/>
            </a:ext>
          </a:extLst>
        </xdr:cNvPr>
        <xdr:cNvSpPr/>
      </xdr:nvSpPr>
      <xdr:spPr>
        <a:xfrm>
          <a:off x="11272520" y="739140"/>
          <a:ext cx="203200" cy="127000"/>
        </a:xfrm>
        <a:prstGeom prst="rect">
          <a:avLst/>
        </a:prstGeom>
        <a:gradFill flip="none" rotWithShape="1">
          <a:gsLst>
            <a:gs pos="0">
              <a:srgbClr val="000000"/>
            </a:gs>
            <a:gs pos="100000">
              <a:srgbClr val="000000">
                <a:tint val="0"/>
              </a:srgbClr>
            </a:gs>
            <a:gs pos="0">
              <a:srgbClr val="E6B8B7"/>
            </a:gs>
            <a:gs pos="50000">
              <a:srgbClr val="E6B8B7"/>
            </a:gs>
            <a:gs pos="99000">
              <a:srgbClr val="E6B8B7"/>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200m Vrouwen 7kamp series</a:t>
          </a:r>
          <a:endParaRPr lang="en-NL" sz="700">
            <a:solidFill>
              <a:srgbClr val="000000"/>
            </a:solidFill>
            <a:latin typeface="Arial Narrow" panose="020B0606020202030204" pitchFamily="34" charset="0"/>
          </a:endParaRPr>
        </a:p>
      </xdr:txBody>
    </xdr:sp>
    <xdr:clientData/>
  </xdr:twoCellAnchor>
  <xdr:twoCellAnchor>
    <xdr:from>
      <xdr:col>86</xdr:col>
      <xdr:colOff>55880</xdr:colOff>
      <xdr:row>6</xdr:row>
      <xdr:rowOff>7620</xdr:rowOff>
    </xdr:from>
    <xdr:to>
      <xdr:col>87</xdr:col>
      <xdr:colOff>2540</xdr:colOff>
      <xdr:row>7</xdr:row>
      <xdr:rowOff>12700</xdr:rowOff>
    </xdr:to>
    <xdr:sp macro="" textlink="">
      <xdr:nvSpPr>
        <xdr:cNvPr id="15703" name="Rectangle 15702">
          <a:extLst>
            <a:ext uri="{FF2B5EF4-FFF2-40B4-BE49-F238E27FC236}">
              <a16:creationId xmlns:a16="http://schemas.microsoft.com/office/drawing/2014/main" id="{C23D413F-573A-4502-B322-7E219CC914CA}"/>
            </a:ext>
          </a:extLst>
        </xdr:cNvPr>
        <xdr:cNvSpPr/>
      </xdr:nvSpPr>
      <xdr:spPr>
        <a:xfrm>
          <a:off x="1119632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86</xdr:col>
      <xdr:colOff>81280</xdr:colOff>
      <xdr:row>6</xdr:row>
      <xdr:rowOff>7620</xdr:rowOff>
    </xdr:from>
    <xdr:to>
      <xdr:col>87</xdr:col>
      <xdr:colOff>2540</xdr:colOff>
      <xdr:row>7</xdr:row>
      <xdr:rowOff>12700</xdr:rowOff>
    </xdr:to>
    <xdr:sp macro="" textlink="">
      <xdr:nvSpPr>
        <xdr:cNvPr id="15704" name="Rectangle 15703">
          <a:extLst>
            <a:ext uri="{FF2B5EF4-FFF2-40B4-BE49-F238E27FC236}">
              <a16:creationId xmlns:a16="http://schemas.microsoft.com/office/drawing/2014/main" id="{8749767E-CDB6-4BEC-A44F-C45F29C2084A}"/>
            </a:ext>
          </a:extLst>
        </xdr:cNvPr>
        <xdr:cNvSpPr/>
      </xdr:nvSpPr>
      <xdr:spPr>
        <a:xfrm>
          <a:off x="11221720"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85</xdr:col>
      <xdr:colOff>109220</xdr:colOff>
      <xdr:row>6</xdr:row>
      <xdr:rowOff>7620</xdr:rowOff>
    </xdr:from>
    <xdr:to>
      <xdr:col>86</xdr:col>
      <xdr:colOff>55880</xdr:colOff>
      <xdr:row>7</xdr:row>
      <xdr:rowOff>12700</xdr:rowOff>
    </xdr:to>
    <xdr:sp macro="" textlink="">
      <xdr:nvSpPr>
        <xdr:cNvPr id="15705" name="Rectangle 15704">
          <a:extLst>
            <a:ext uri="{FF2B5EF4-FFF2-40B4-BE49-F238E27FC236}">
              <a16:creationId xmlns:a16="http://schemas.microsoft.com/office/drawing/2014/main" id="{9CA403E0-CA55-43E3-B8BC-FD9CB1EDB6F3}"/>
            </a:ext>
          </a:extLst>
        </xdr:cNvPr>
        <xdr:cNvSpPr/>
      </xdr:nvSpPr>
      <xdr:spPr>
        <a:xfrm>
          <a:off x="11120120" y="739140"/>
          <a:ext cx="762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91</xdr:col>
      <xdr:colOff>28448</xdr:colOff>
      <xdr:row>6</xdr:row>
      <xdr:rowOff>7620</xdr:rowOff>
    </xdr:from>
    <xdr:to>
      <xdr:col>92</xdr:col>
      <xdr:colOff>51308</xdr:colOff>
      <xdr:row>7</xdr:row>
      <xdr:rowOff>12700</xdr:rowOff>
    </xdr:to>
    <xdr:sp macro="" textlink="">
      <xdr:nvSpPr>
        <xdr:cNvPr id="15706" name="Tijdschema ASICS NK atletiek 2022 - V2.3.xlsm">
          <a:extLst>
            <a:ext uri="{FF2B5EF4-FFF2-40B4-BE49-F238E27FC236}">
              <a16:creationId xmlns:a16="http://schemas.microsoft.com/office/drawing/2014/main" id="{FD5CF461-26A1-42DF-A974-B0FEADC83CE2}"/>
            </a:ext>
          </a:extLst>
        </xdr:cNvPr>
        <xdr:cNvSpPr/>
      </xdr:nvSpPr>
      <xdr:spPr>
        <a:xfrm>
          <a:off x="11816588" y="739140"/>
          <a:ext cx="152400" cy="127000"/>
        </a:xfrm>
        <a:prstGeom prst="rect">
          <a:avLst/>
        </a:prstGeom>
        <a:gradFill flip="none" rotWithShape="1">
          <a:gsLst>
            <a:gs pos="0">
              <a:srgbClr val="000000"/>
            </a:gs>
            <a:gs pos="100000">
              <a:srgbClr val="000000">
                <a:tint val="0"/>
              </a:srgbClr>
            </a:gs>
            <a:gs pos="0">
              <a:srgbClr val="92CDDC"/>
            </a:gs>
            <a:gs pos="50000">
              <a:srgbClr val="92CDDC"/>
            </a:gs>
            <a:gs pos="99000">
              <a:srgbClr val="92CDDC"/>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400m Mannen 10kamp series</a:t>
          </a:r>
          <a:endParaRPr lang="en-NL" sz="700">
            <a:solidFill>
              <a:srgbClr val="000000"/>
            </a:solidFill>
            <a:latin typeface="Arial Narrow" panose="020B0606020202030204" pitchFamily="34" charset="0"/>
          </a:endParaRPr>
        </a:p>
      </xdr:txBody>
    </xdr:sp>
    <xdr:clientData/>
  </xdr:twoCellAnchor>
  <xdr:twoCellAnchor>
    <xdr:from>
      <xdr:col>90</xdr:col>
      <xdr:colOff>81788</xdr:colOff>
      <xdr:row>6</xdr:row>
      <xdr:rowOff>7620</xdr:rowOff>
    </xdr:from>
    <xdr:to>
      <xdr:col>91</xdr:col>
      <xdr:colOff>28448</xdr:colOff>
      <xdr:row>7</xdr:row>
      <xdr:rowOff>12700</xdr:rowOff>
    </xdr:to>
    <xdr:sp macro="" textlink="">
      <xdr:nvSpPr>
        <xdr:cNvPr id="15707" name="Rectangle 15706">
          <a:extLst>
            <a:ext uri="{FF2B5EF4-FFF2-40B4-BE49-F238E27FC236}">
              <a16:creationId xmlns:a16="http://schemas.microsoft.com/office/drawing/2014/main" id="{50A84E04-E077-4ACD-B69A-7D9AC878D665}"/>
            </a:ext>
          </a:extLst>
        </xdr:cNvPr>
        <xdr:cNvSpPr/>
      </xdr:nvSpPr>
      <xdr:spPr>
        <a:xfrm>
          <a:off x="11740388"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90</xdr:col>
      <xdr:colOff>107188</xdr:colOff>
      <xdr:row>6</xdr:row>
      <xdr:rowOff>7620</xdr:rowOff>
    </xdr:from>
    <xdr:to>
      <xdr:col>91</xdr:col>
      <xdr:colOff>28448</xdr:colOff>
      <xdr:row>7</xdr:row>
      <xdr:rowOff>12700</xdr:rowOff>
    </xdr:to>
    <xdr:sp macro="" textlink="">
      <xdr:nvSpPr>
        <xdr:cNvPr id="15708" name="Rectangle 15707">
          <a:extLst>
            <a:ext uri="{FF2B5EF4-FFF2-40B4-BE49-F238E27FC236}">
              <a16:creationId xmlns:a16="http://schemas.microsoft.com/office/drawing/2014/main" id="{9A27E3FB-4648-454C-AFB5-6611FC681D34}"/>
            </a:ext>
          </a:extLst>
        </xdr:cNvPr>
        <xdr:cNvSpPr/>
      </xdr:nvSpPr>
      <xdr:spPr>
        <a:xfrm>
          <a:off x="11765788" y="739140"/>
          <a:ext cx="508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90</xdr:col>
      <xdr:colOff>56388</xdr:colOff>
      <xdr:row>6</xdr:row>
      <xdr:rowOff>7620</xdr:rowOff>
    </xdr:from>
    <xdr:to>
      <xdr:col>90</xdr:col>
      <xdr:colOff>81788</xdr:colOff>
      <xdr:row>7</xdr:row>
      <xdr:rowOff>12700</xdr:rowOff>
    </xdr:to>
    <xdr:sp macro="" textlink="">
      <xdr:nvSpPr>
        <xdr:cNvPr id="15709" name="Rectangle 15708">
          <a:extLst>
            <a:ext uri="{FF2B5EF4-FFF2-40B4-BE49-F238E27FC236}">
              <a16:creationId xmlns:a16="http://schemas.microsoft.com/office/drawing/2014/main" id="{152FDC3E-077B-4757-BAC3-353EF9E6AD6B}"/>
            </a:ext>
          </a:extLst>
        </xdr:cNvPr>
        <xdr:cNvSpPr/>
      </xdr:nvSpPr>
      <xdr:spPr>
        <a:xfrm>
          <a:off x="11714988" y="739140"/>
          <a:ext cx="254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28</xdr:col>
      <xdr:colOff>2540</xdr:colOff>
      <xdr:row>12</xdr:row>
      <xdr:rowOff>15240</xdr:rowOff>
    </xdr:from>
    <xdr:to>
      <xdr:col>36</xdr:col>
      <xdr:colOff>121920</xdr:colOff>
      <xdr:row>13</xdr:row>
      <xdr:rowOff>20320</xdr:rowOff>
    </xdr:to>
    <xdr:sp macro="" textlink="">
      <xdr:nvSpPr>
        <xdr:cNvPr id="15710" name="Tijdschema ASICS NK atletiek 2022 - V2.3.xlsm">
          <a:extLst>
            <a:ext uri="{FF2B5EF4-FFF2-40B4-BE49-F238E27FC236}">
              <a16:creationId xmlns:a16="http://schemas.microsoft.com/office/drawing/2014/main" id="{CAA04F18-0B06-4182-B44D-6C1B75324A75}"/>
            </a:ext>
          </a:extLst>
        </xdr:cNvPr>
        <xdr:cNvSpPr/>
      </xdr:nvSpPr>
      <xdr:spPr>
        <a:xfrm>
          <a:off x="3629660" y="1478280"/>
          <a:ext cx="1155700" cy="127000"/>
        </a:xfrm>
        <a:prstGeom prst="rect">
          <a:avLst/>
        </a:prstGeom>
        <a:gradFill flip="none" rotWithShape="1">
          <a:gsLst>
            <a:gs pos="0">
              <a:srgbClr val="000000"/>
            </a:gs>
            <a:gs pos="100000">
              <a:srgbClr val="000000">
                <a:tint val="0"/>
              </a:srgbClr>
            </a:gs>
            <a:gs pos="0">
              <a:srgbClr val="92CDDC"/>
            </a:gs>
            <a:gs pos="50000">
              <a:srgbClr val="92CDDC"/>
            </a:gs>
            <a:gs pos="99000">
              <a:srgbClr val="92CDDC"/>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Verspringen Mannen 10kamp </a:t>
          </a:r>
          <a:endParaRPr lang="en-NL" sz="700">
            <a:solidFill>
              <a:srgbClr val="000000"/>
            </a:solidFill>
            <a:latin typeface="Arial Narrow" panose="020B0606020202030204" pitchFamily="34" charset="0"/>
          </a:endParaRPr>
        </a:p>
      </xdr:txBody>
    </xdr:sp>
    <xdr:clientData/>
  </xdr:twoCellAnchor>
  <xdr:twoCellAnchor>
    <xdr:from>
      <xdr:col>24</xdr:col>
      <xdr:colOff>12700</xdr:colOff>
      <xdr:row>12</xdr:row>
      <xdr:rowOff>15240</xdr:rowOff>
    </xdr:from>
    <xdr:to>
      <xdr:col>28</xdr:col>
      <xdr:colOff>2540</xdr:colOff>
      <xdr:row>13</xdr:row>
      <xdr:rowOff>20320</xdr:rowOff>
    </xdr:to>
    <xdr:sp macro="" textlink="">
      <xdr:nvSpPr>
        <xdr:cNvPr id="15711" name="Rectangle 15710">
          <a:extLst>
            <a:ext uri="{FF2B5EF4-FFF2-40B4-BE49-F238E27FC236}">
              <a16:creationId xmlns:a16="http://schemas.microsoft.com/office/drawing/2014/main" id="{E998E585-25BD-43AE-82A1-1D92998A6C63}"/>
            </a:ext>
          </a:extLst>
        </xdr:cNvPr>
        <xdr:cNvSpPr/>
      </xdr:nvSpPr>
      <xdr:spPr>
        <a:xfrm>
          <a:off x="3121660" y="147828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27</xdr:col>
      <xdr:colOff>106680</xdr:colOff>
      <xdr:row>12</xdr:row>
      <xdr:rowOff>15240</xdr:rowOff>
    </xdr:from>
    <xdr:to>
      <xdr:col>28</xdr:col>
      <xdr:colOff>2540</xdr:colOff>
      <xdr:row>13</xdr:row>
      <xdr:rowOff>20320</xdr:rowOff>
    </xdr:to>
    <xdr:sp macro="" textlink="">
      <xdr:nvSpPr>
        <xdr:cNvPr id="15712" name="Rectangle 15711">
          <a:extLst>
            <a:ext uri="{FF2B5EF4-FFF2-40B4-BE49-F238E27FC236}">
              <a16:creationId xmlns:a16="http://schemas.microsoft.com/office/drawing/2014/main" id="{94E7D757-8781-4CD6-BAF3-B6CC5884A529}"/>
            </a:ext>
          </a:extLst>
        </xdr:cNvPr>
        <xdr:cNvSpPr/>
      </xdr:nvSpPr>
      <xdr:spPr>
        <a:xfrm>
          <a:off x="3604260" y="1478280"/>
          <a:ext cx="254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23</xdr:col>
      <xdr:colOff>66040</xdr:colOff>
      <xdr:row>12</xdr:row>
      <xdr:rowOff>15240</xdr:rowOff>
    </xdr:from>
    <xdr:to>
      <xdr:col>24</xdr:col>
      <xdr:colOff>12700</xdr:colOff>
      <xdr:row>13</xdr:row>
      <xdr:rowOff>20320</xdr:rowOff>
    </xdr:to>
    <xdr:sp macro="" textlink="">
      <xdr:nvSpPr>
        <xdr:cNvPr id="15713" name="Rectangle 15712">
          <a:extLst>
            <a:ext uri="{FF2B5EF4-FFF2-40B4-BE49-F238E27FC236}">
              <a16:creationId xmlns:a16="http://schemas.microsoft.com/office/drawing/2014/main" id="{B5FAA876-2B27-4F44-8AF2-30A400B6D0BE}"/>
            </a:ext>
          </a:extLst>
        </xdr:cNvPr>
        <xdr:cNvSpPr/>
      </xdr:nvSpPr>
      <xdr:spPr>
        <a:xfrm>
          <a:off x="3045460" y="1478280"/>
          <a:ext cx="762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38</xdr:col>
      <xdr:colOff>2540</xdr:colOff>
      <xdr:row>8</xdr:row>
      <xdr:rowOff>10160</xdr:rowOff>
    </xdr:from>
    <xdr:to>
      <xdr:col>57</xdr:col>
      <xdr:colOff>17780</xdr:colOff>
      <xdr:row>9</xdr:row>
      <xdr:rowOff>15240</xdr:rowOff>
    </xdr:to>
    <xdr:sp macro="" textlink="">
      <xdr:nvSpPr>
        <xdr:cNvPr id="15714" name="Tijdschema ASICS NK atletiek 2022 - V2.3.xlsm">
          <a:extLst>
            <a:ext uri="{FF2B5EF4-FFF2-40B4-BE49-F238E27FC236}">
              <a16:creationId xmlns:a16="http://schemas.microsoft.com/office/drawing/2014/main" id="{82B3E9A3-C601-43F5-B013-43B4F78A0DB3}"/>
            </a:ext>
          </a:extLst>
        </xdr:cNvPr>
        <xdr:cNvSpPr/>
      </xdr:nvSpPr>
      <xdr:spPr>
        <a:xfrm>
          <a:off x="4925060" y="985520"/>
          <a:ext cx="2476500" cy="127000"/>
        </a:xfrm>
        <a:prstGeom prst="rect">
          <a:avLst/>
        </a:prstGeom>
        <a:gradFill flip="none" rotWithShape="1">
          <a:gsLst>
            <a:gs pos="0">
              <a:srgbClr val="000000"/>
            </a:gs>
            <a:gs pos="100000">
              <a:srgbClr val="000000">
                <a:tint val="0"/>
              </a:srgbClr>
            </a:gs>
            <a:gs pos="0">
              <a:srgbClr val="E6B8B7"/>
            </a:gs>
            <a:gs pos="50000">
              <a:srgbClr val="E6B8B7"/>
            </a:gs>
            <a:gs pos="99000">
              <a:srgbClr val="E6B8B7"/>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Hoogspringen Vrouwen 7kamp </a:t>
          </a:r>
          <a:endParaRPr lang="en-NL" sz="700">
            <a:solidFill>
              <a:srgbClr val="000000"/>
            </a:solidFill>
            <a:latin typeface="Arial Narrow" panose="020B0606020202030204" pitchFamily="34" charset="0"/>
          </a:endParaRPr>
        </a:p>
      </xdr:txBody>
    </xdr:sp>
    <xdr:clientData/>
  </xdr:twoCellAnchor>
  <xdr:twoCellAnchor>
    <xdr:from>
      <xdr:col>32</xdr:col>
      <xdr:colOff>5080</xdr:colOff>
      <xdr:row>8</xdr:row>
      <xdr:rowOff>10160</xdr:rowOff>
    </xdr:from>
    <xdr:to>
      <xdr:col>38</xdr:col>
      <xdr:colOff>2540</xdr:colOff>
      <xdr:row>9</xdr:row>
      <xdr:rowOff>15240</xdr:rowOff>
    </xdr:to>
    <xdr:sp macro="" textlink="">
      <xdr:nvSpPr>
        <xdr:cNvPr id="15715" name="Rectangle 15714">
          <a:extLst>
            <a:ext uri="{FF2B5EF4-FFF2-40B4-BE49-F238E27FC236}">
              <a16:creationId xmlns:a16="http://schemas.microsoft.com/office/drawing/2014/main" id="{9C6F3B8A-5E8F-4455-99EE-500E3942DA88}"/>
            </a:ext>
          </a:extLst>
        </xdr:cNvPr>
        <xdr:cNvSpPr/>
      </xdr:nvSpPr>
      <xdr:spPr>
        <a:xfrm>
          <a:off x="4150360" y="985520"/>
          <a:ext cx="7747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37</xdr:col>
      <xdr:colOff>106680</xdr:colOff>
      <xdr:row>8</xdr:row>
      <xdr:rowOff>10160</xdr:rowOff>
    </xdr:from>
    <xdr:to>
      <xdr:col>38</xdr:col>
      <xdr:colOff>2540</xdr:colOff>
      <xdr:row>9</xdr:row>
      <xdr:rowOff>15240</xdr:rowOff>
    </xdr:to>
    <xdr:sp macro="" textlink="">
      <xdr:nvSpPr>
        <xdr:cNvPr id="15716" name="Rectangle 15715">
          <a:extLst>
            <a:ext uri="{FF2B5EF4-FFF2-40B4-BE49-F238E27FC236}">
              <a16:creationId xmlns:a16="http://schemas.microsoft.com/office/drawing/2014/main" id="{9EBD63C7-36DD-47A1-A710-C06143D52617}"/>
            </a:ext>
          </a:extLst>
        </xdr:cNvPr>
        <xdr:cNvSpPr/>
      </xdr:nvSpPr>
      <xdr:spPr>
        <a:xfrm>
          <a:off x="4899660" y="985520"/>
          <a:ext cx="254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31</xdr:col>
      <xdr:colOff>83820</xdr:colOff>
      <xdr:row>8</xdr:row>
      <xdr:rowOff>10160</xdr:rowOff>
    </xdr:from>
    <xdr:to>
      <xdr:col>32</xdr:col>
      <xdr:colOff>5080</xdr:colOff>
      <xdr:row>9</xdr:row>
      <xdr:rowOff>15240</xdr:rowOff>
    </xdr:to>
    <xdr:sp macro="" textlink="">
      <xdr:nvSpPr>
        <xdr:cNvPr id="15717" name="Rectangle 15716">
          <a:extLst>
            <a:ext uri="{FF2B5EF4-FFF2-40B4-BE49-F238E27FC236}">
              <a16:creationId xmlns:a16="http://schemas.microsoft.com/office/drawing/2014/main" id="{B0E282E9-3758-478A-961E-A69A3A063ADB}"/>
            </a:ext>
          </a:extLst>
        </xdr:cNvPr>
        <xdr:cNvSpPr/>
      </xdr:nvSpPr>
      <xdr:spPr>
        <a:xfrm>
          <a:off x="4099560" y="985520"/>
          <a:ext cx="508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38</xdr:col>
      <xdr:colOff>2540</xdr:colOff>
      <xdr:row>14</xdr:row>
      <xdr:rowOff>17780</xdr:rowOff>
    </xdr:from>
    <xdr:to>
      <xdr:col>49</xdr:col>
      <xdr:colOff>127000</xdr:colOff>
      <xdr:row>15</xdr:row>
      <xdr:rowOff>22860</xdr:rowOff>
    </xdr:to>
    <xdr:sp macro="" textlink="">
      <xdr:nvSpPr>
        <xdr:cNvPr id="15718" name="Tijdschema ASICS NK atletiek 2022 - V2.3.xlsm">
          <a:extLst>
            <a:ext uri="{FF2B5EF4-FFF2-40B4-BE49-F238E27FC236}">
              <a16:creationId xmlns:a16="http://schemas.microsoft.com/office/drawing/2014/main" id="{08D04459-4847-4ECF-B064-EA45A2A4C701}"/>
            </a:ext>
          </a:extLst>
        </xdr:cNvPr>
        <xdr:cNvSpPr/>
      </xdr:nvSpPr>
      <xdr:spPr>
        <a:xfrm>
          <a:off x="4925060" y="1724660"/>
          <a:ext cx="15494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Discuswerpen Vrouwen finale</a:t>
          </a:r>
          <a:endParaRPr lang="en-NL" sz="700">
            <a:solidFill>
              <a:srgbClr val="000000"/>
            </a:solidFill>
            <a:latin typeface="Arial Narrow" panose="020B0606020202030204" pitchFamily="34" charset="0"/>
          </a:endParaRPr>
        </a:p>
      </xdr:txBody>
    </xdr:sp>
    <xdr:clientData/>
  </xdr:twoCellAnchor>
  <xdr:twoCellAnchor>
    <xdr:from>
      <xdr:col>34</xdr:col>
      <xdr:colOff>12700</xdr:colOff>
      <xdr:row>14</xdr:row>
      <xdr:rowOff>17780</xdr:rowOff>
    </xdr:from>
    <xdr:to>
      <xdr:col>38</xdr:col>
      <xdr:colOff>2540</xdr:colOff>
      <xdr:row>15</xdr:row>
      <xdr:rowOff>22860</xdr:rowOff>
    </xdr:to>
    <xdr:sp macro="" textlink="">
      <xdr:nvSpPr>
        <xdr:cNvPr id="15719" name="Rectangle 15718">
          <a:extLst>
            <a:ext uri="{FF2B5EF4-FFF2-40B4-BE49-F238E27FC236}">
              <a16:creationId xmlns:a16="http://schemas.microsoft.com/office/drawing/2014/main" id="{D2619521-7FD7-4C55-BBE6-EAD27B241758}"/>
            </a:ext>
          </a:extLst>
        </xdr:cNvPr>
        <xdr:cNvSpPr/>
      </xdr:nvSpPr>
      <xdr:spPr>
        <a:xfrm>
          <a:off x="4417060" y="172466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37</xdr:col>
      <xdr:colOff>106680</xdr:colOff>
      <xdr:row>14</xdr:row>
      <xdr:rowOff>17780</xdr:rowOff>
    </xdr:from>
    <xdr:to>
      <xdr:col>38</xdr:col>
      <xdr:colOff>2540</xdr:colOff>
      <xdr:row>15</xdr:row>
      <xdr:rowOff>22860</xdr:rowOff>
    </xdr:to>
    <xdr:sp macro="" textlink="">
      <xdr:nvSpPr>
        <xdr:cNvPr id="15720" name="Rectangle 15719">
          <a:extLst>
            <a:ext uri="{FF2B5EF4-FFF2-40B4-BE49-F238E27FC236}">
              <a16:creationId xmlns:a16="http://schemas.microsoft.com/office/drawing/2014/main" id="{ABA385A1-FFF8-42DB-B833-B8038E2998AB}"/>
            </a:ext>
          </a:extLst>
        </xdr:cNvPr>
        <xdr:cNvSpPr/>
      </xdr:nvSpPr>
      <xdr:spPr>
        <a:xfrm>
          <a:off x="4899660" y="1724660"/>
          <a:ext cx="254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33</xdr:col>
      <xdr:colOff>91440</xdr:colOff>
      <xdr:row>14</xdr:row>
      <xdr:rowOff>17780</xdr:rowOff>
    </xdr:from>
    <xdr:to>
      <xdr:col>34</xdr:col>
      <xdr:colOff>12700</xdr:colOff>
      <xdr:row>15</xdr:row>
      <xdr:rowOff>22860</xdr:rowOff>
    </xdr:to>
    <xdr:sp macro="" textlink="">
      <xdr:nvSpPr>
        <xdr:cNvPr id="15721" name="Rectangle 15720">
          <a:extLst>
            <a:ext uri="{FF2B5EF4-FFF2-40B4-BE49-F238E27FC236}">
              <a16:creationId xmlns:a16="http://schemas.microsoft.com/office/drawing/2014/main" id="{186166A3-8D8E-4B4F-B82B-53A227A42AD8}"/>
            </a:ext>
          </a:extLst>
        </xdr:cNvPr>
        <xdr:cNvSpPr/>
      </xdr:nvSpPr>
      <xdr:spPr>
        <a:xfrm>
          <a:off x="4366260" y="1724660"/>
          <a:ext cx="508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44</xdr:col>
      <xdr:colOff>2540</xdr:colOff>
      <xdr:row>16</xdr:row>
      <xdr:rowOff>20320</xdr:rowOff>
    </xdr:from>
    <xdr:to>
      <xdr:col>49</xdr:col>
      <xdr:colOff>104140</xdr:colOff>
      <xdr:row>17</xdr:row>
      <xdr:rowOff>25400</xdr:rowOff>
    </xdr:to>
    <xdr:sp macro="" textlink="">
      <xdr:nvSpPr>
        <xdr:cNvPr id="15722" name="Tijdschema ASICS NK atletiek 2022 - V2.3.xlsm">
          <a:extLst>
            <a:ext uri="{FF2B5EF4-FFF2-40B4-BE49-F238E27FC236}">
              <a16:creationId xmlns:a16="http://schemas.microsoft.com/office/drawing/2014/main" id="{94725104-561E-4445-A5CC-BF3715CC5125}"/>
            </a:ext>
          </a:extLst>
        </xdr:cNvPr>
        <xdr:cNvSpPr/>
      </xdr:nvSpPr>
      <xdr:spPr>
        <a:xfrm>
          <a:off x="5702300" y="1971040"/>
          <a:ext cx="749300" cy="127000"/>
        </a:xfrm>
        <a:prstGeom prst="rect">
          <a:avLst/>
        </a:prstGeom>
        <a:gradFill flip="none" rotWithShape="1">
          <a:gsLst>
            <a:gs pos="0">
              <a:srgbClr val="000000"/>
            </a:gs>
            <a:gs pos="100000">
              <a:srgbClr val="000000">
                <a:tint val="0"/>
              </a:srgbClr>
            </a:gs>
            <a:gs pos="0">
              <a:srgbClr val="92CDDC"/>
            </a:gs>
            <a:gs pos="50000">
              <a:srgbClr val="92CDDC"/>
            </a:gs>
            <a:gs pos="99000">
              <a:srgbClr val="92CDDC"/>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Kogelstoten Mannen 10kamp </a:t>
          </a:r>
          <a:endParaRPr lang="en-NL" sz="700">
            <a:solidFill>
              <a:srgbClr val="000000"/>
            </a:solidFill>
            <a:latin typeface="Arial Narrow" panose="020B0606020202030204" pitchFamily="34" charset="0"/>
          </a:endParaRPr>
        </a:p>
      </xdr:txBody>
    </xdr:sp>
    <xdr:clientData/>
  </xdr:twoCellAnchor>
  <xdr:twoCellAnchor>
    <xdr:from>
      <xdr:col>40</xdr:col>
      <xdr:colOff>12700</xdr:colOff>
      <xdr:row>16</xdr:row>
      <xdr:rowOff>20320</xdr:rowOff>
    </xdr:from>
    <xdr:to>
      <xdr:col>44</xdr:col>
      <xdr:colOff>2540</xdr:colOff>
      <xdr:row>17</xdr:row>
      <xdr:rowOff>25400</xdr:rowOff>
    </xdr:to>
    <xdr:sp macro="" textlink="">
      <xdr:nvSpPr>
        <xdr:cNvPr id="15723" name="Rectangle 15722">
          <a:extLst>
            <a:ext uri="{FF2B5EF4-FFF2-40B4-BE49-F238E27FC236}">
              <a16:creationId xmlns:a16="http://schemas.microsoft.com/office/drawing/2014/main" id="{8AAA693A-C5C2-473D-A7A4-474DA9F8A070}"/>
            </a:ext>
          </a:extLst>
        </xdr:cNvPr>
        <xdr:cNvSpPr/>
      </xdr:nvSpPr>
      <xdr:spPr>
        <a:xfrm>
          <a:off x="5194300" y="197104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43</xdr:col>
      <xdr:colOff>106680</xdr:colOff>
      <xdr:row>16</xdr:row>
      <xdr:rowOff>20320</xdr:rowOff>
    </xdr:from>
    <xdr:to>
      <xdr:col>44</xdr:col>
      <xdr:colOff>2540</xdr:colOff>
      <xdr:row>17</xdr:row>
      <xdr:rowOff>25400</xdr:rowOff>
    </xdr:to>
    <xdr:sp macro="" textlink="">
      <xdr:nvSpPr>
        <xdr:cNvPr id="15724" name="Rectangle 15723">
          <a:extLst>
            <a:ext uri="{FF2B5EF4-FFF2-40B4-BE49-F238E27FC236}">
              <a16:creationId xmlns:a16="http://schemas.microsoft.com/office/drawing/2014/main" id="{8E71A845-B42B-427E-9FEA-F14E23996CDC}"/>
            </a:ext>
          </a:extLst>
        </xdr:cNvPr>
        <xdr:cNvSpPr/>
      </xdr:nvSpPr>
      <xdr:spPr>
        <a:xfrm>
          <a:off x="5676900" y="1971040"/>
          <a:ext cx="254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39</xdr:col>
      <xdr:colOff>91440</xdr:colOff>
      <xdr:row>16</xdr:row>
      <xdr:rowOff>20320</xdr:rowOff>
    </xdr:from>
    <xdr:to>
      <xdr:col>40</xdr:col>
      <xdr:colOff>12700</xdr:colOff>
      <xdr:row>17</xdr:row>
      <xdr:rowOff>25400</xdr:rowOff>
    </xdr:to>
    <xdr:sp macro="" textlink="">
      <xdr:nvSpPr>
        <xdr:cNvPr id="15725" name="Rectangle 15724">
          <a:extLst>
            <a:ext uri="{FF2B5EF4-FFF2-40B4-BE49-F238E27FC236}">
              <a16:creationId xmlns:a16="http://schemas.microsoft.com/office/drawing/2014/main" id="{B0BBA703-4DEC-4AB3-989B-4991505F0FF5}"/>
            </a:ext>
          </a:extLst>
        </xdr:cNvPr>
        <xdr:cNvSpPr/>
      </xdr:nvSpPr>
      <xdr:spPr>
        <a:xfrm>
          <a:off x="5143500" y="1971040"/>
          <a:ext cx="508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51</xdr:col>
      <xdr:colOff>2540</xdr:colOff>
      <xdr:row>10</xdr:row>
      <xdr:rowOff>12700</xdr:rowOff>
    </xdr:from>
    <xdr:to>
      <xdr:col>77</xdr:col>
      <xdr:colOff>50800</xdr:colOff>
      <xdr:row>11</xdr:row>
      <xdr:rowOff>17780</xdr:rowOff>
    </xdr:to>
    <xdr:sp macro="" textlink="">
      <xdr:nvSpPr>
        <xdr:cNvPr id="15726" name="Tijdschema ASICS NK atletiek 2022 - V2.3.xlsm">
          <a:extLst>
            <a:ext uri="{FF2B5EF4-FFF2-40B4-BE49-F238E27FC236}">
              <a16:creationId xmlns:a16="http://schemas.microsoft.com/office/drawing/2014/main" id="{EA5D8857-4F45-4C7A-AA0E-464012027AD0}"/>
            </a:ext>
          </a:extLst>
        </xdr:cNvPr>
        <xdr:cNvSpPr/>
      </xdr:nvSpPr>
      <xdr:spPr>
        <a:xfrm>
          <a:off x="6609080" y="1231900"/>
          <a:ext cx="34163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Polsstokhoogspringen Vrouwen finale</a:t>
          </a:r>
          <a:endParaRPr lang="en-NL" sz="700">
            <a:solidFill>
              <a:srgbClr val="000000"/>
            </a:solidFill>
            <a:latin typeface="Arial Narrow" panose="020B0606020202030204" pitchFamily="34" charset="0"/>
          </a:endParaRPr>
        </a:p>
      </xdr:txBody>
    </xdr:sp>
    <xdr:clientData/>
  </xdr:twoCellAnchor>
  <xdr:twoCellAnchor>
    <xdr:from>
      <xdr:col>42</xdr:col>
      <xdr:colOff>12700</xdr:colOff>
      <xdr:row>10</xdr:row>
      <xdr:rowOff>12700</xdr:rowOff>
    </xdr:from>
    <xdr:to>
      <xdr:col>51</xdr:col>
      <xdr:colOff>2540</xdr:colOff>
      <xdr:row>11</xdr:row>
      <xdr:rowOff>17780</xdr:rowOff>
    </xdr:to>
    <xdr:sp macro="" textlink="">
      <xdr:nvSpPr>
        <xdr:cNvPr id="15727" name="Rectangle 15726">
          <a:extLst>
            <a:ext uri="{FF2B5EF4-FFF2-40B4-BE49-F238E27FC236}">
              <a16:creationId xmlns:a16="http://schemas.microsoft.com/office/drawing/2014/main" id="{94449722-CA24-4352-90B3-14F58D8CE59F}"/>
            </a:ext>
          </a:extLst>
        </xdr:cNvPr>
        <xdr:cNvSpPr/>
      </xdr:nvSpPr>
      <xdr:spPr>
        <a:xfrm>
          <a:off x="5453380" y="1231900"/>
          <a:ext cx="11557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50</xdr:col>
      <xdr:colOff>106680</xdr:colOff>
      <xdr:row>10</xdr:row>
      <xdr:rowOff>12700</xdr:rowOff>
    </xdr:from>
    <xdr:to>
      <xdr:col>51</xdr:col>
      <xdr:colOff>2540</xdr:colOff>
      <xdr:row>11</xdr:row>
      <xdr:rowOff>17780</xdr:rowOff>
    </xdr:to>
    <xdr:sp macro="" textlink="">
      <xdr:nvSpPr>
        <xdr:cNvPr id="15728" name="Rectangle 15727">
          <a:extLst>
            <a:ext uri="{FF2B5EF4-FFF2-40B4-BE49-F238E27FC236}">
              <a16:creationId xmlns:a16="http://schemas.microsoft.com/office/drawing/2014/main" id="{107A01F4-702C-4153-BEB5-7468E5F134FC}"/>
            </a:ext>
          </a:extLst>
        </xdr:cNvPr>
        <xdr:cNvSpPr/>
      </xdr:nvSpPr>
      <xdr:spPr>
        <a:xfrm>
          <a:off x="6583680" y="1231900"/>
          <a:ext cx="254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41</xdr:col>
      <xdr:colOff>116840</xdr:colOff>
      <xdr:row>10</xdr:row>
      <xdr:rowOff>12700</xdr:rowOff>
    </xdr:from>
    <xdr:to>
      <xdr:col>42</xdr:col>
      <xdr:colOff>12700</xdr:colOff>
      <xdr:row>11</xdr:row>
      <xdr:rowOff>17780</xdr:rowOff>
    </xdr:to>
    <xdr:sp macro="" textlink="">
      <xdr:nvSpPr>
        <xdr:cNvPr id="15729" name="Rectangle 15728">
          <a:extLst>
            <a:ext uri="{FF2B5EF4-FFF2-40B4-BE49-F238E27FC236}">
              <a16:creationId xmlns:a16="http://schemas.microsoft.com/office/drawing/2014/main" id="{88DA41B5-E961-41AA-8226-F5F6BEA48D26}"/>
            </a:ext>
          </a:extLst>
        </xdr:cNvPr>
        <xdr:cNvSpPr/>
      </xdr:nvSpPr>
      <xdr:spPr>
        <a:xfrm>
          <a:off x="5427980" y="1231900"/>
          <a:ext cx="254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57</xdr:col>
      <xdr:colOff>2540</xdr:colOff>
      <xdr:row>12</xdr:row>
      <xdr:rowOff>15240</xdr:rowOff>
    </xdr:from>
    <xdr:to>
      <xdr:col>70</xdr:col>
      <xdr:colOff>121920</xdr:colOff>
      <xdr:row>13</xdr:row>
      <xdr:rowOff>20320</xdr:rowOff>
    </xdr:to>
    <xdr:sp macro="" textlink="">
      <xdr:nvSpPr>
        <xdr:cNvPr id="15730" name="Tijdschema ASICS NK atletiek 2022 - V2.3.xlsm">
          <a:extLst>
            <a:ext uri="{FF2B5EF4-FFF2-40B4-BE49-F238E27FC236}">
              <a16:creationId xmlns:a16="http://schemas.microsoft.com/office/drawing/2014/main" id="{CA039F64-A7CC-4F68-8BB1-6B5CBED7C2A9}"/>
            </a:ext>
          </a:extLst>
        </xdr:cNvPr>
        <xdr:cNvSpPr/>
      </xdr:nvSpPr>
      <xdr:spPr>
        <a:xfrm>
          <a:off x="7386320" y="1478280"/>
          <a:ext cx="18034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Verspringen Mannen finale</a:t>
          </a:r>
          <a:endParaRPr lang="en-NL" sz="700">
            <a:solidFill>
              <a:srgbClr val="000000"/>
            </a:solidFill>
            <a:latin typeface="Arial Narrow" panose="020B0606020202030204" pitchFamily="34" charset="0"/>
          </a:endParaRPr>
        </a:p>
      </xdr:txBody>
    </xdr:sp>
    <xdr:clientData/>
  </xdr:twoCellAnchor>
  <xdr:twoCellAnchor>
    <xdr:from>
      <xdr:col>53</xdr:col>
      <xdr:colOff>12700</xdr:colOff>
      <xdr:row>12</xdr:row>
      <xdr:rowOff>15240</xdr:rowOff>
    </xdr:from>
    <xdr:to>
      <xdr:col>57</xdr:col>
      <xdr:colOff>2540</xdr:colOff>
      <xdr:row>13</xdr:row>
      <xdr:rowOff>20320</xdr:rowOff>
    </xdr:to>
    <xdr:sp macro="" textlink="">
      <xdr:nvSpPr>
        <xdr:cNvPr id="15731" name="Rectangle 15730">
          <a:extLst>
            <a:ext uri="{FF2B5EF4-FFF2-40B4-BE49-F238E27FC236}">
              <a16:creationId xmlns:a16="http://schemas.microsoft.com/office/drawing/2014/main" id="{3E0BD75D-DDCF-4894-A4E4-62A2B22BF48D}"/>
            </a:ext>
          </a:extLst>
        </xdr:cNvPr>
        <xdr:cNvSpPr/>
      </xdr:nvSpPr>
      <xdr:spPr>
        <a:xfrm>
          <a:off x="6878320" y="147828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56</xdr:col>
      <xdr:colOff>106680</xdr:colOff>
      <xdr:row>12</xdr:row>
      <xdr:rowOff>15240</xdr:rowOff>
    </xdr:from>
    <xdr:to>
      <xdr:col>57</xdr:col>
      <xdr:colOff>2540</xdr:colOff>
      <xdr:row>13</xdr:row>
      <xdr:rowOff>20320</xdr:rowOff>
    </xdr:to>
    <xdr:sp macro="" textlink="">
      <xdr:nvSpPr>
        <xdr:cNvPr id="15732" name="Rectangle 15731">
          <a:extLst>
            <a:ext uri="{FF2B5EF4-FFF2-40B4-BE49-F238E27FC236}">
              <a16:creationId xmlns:a16="http://schemas.microsoft.com/office/drawing/2014/main" id="{C595E6D3-339B-4962-BDF2-1E608565BFDF}"/>
            </a:ext>
          </a:extLst>
        </xdr:cNvPr>
        <xdr:cNvSpPr/>
      </xdr:nvSpPr>
      <xdr:spPr>
        <a:xfrm>
          <a:off x="7360920" y="1478280"/>
          <a:ext cx="254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52</xdr:col>
      <xdr:colOff>66040</xdr:colOff>
      <xdr:row>12</xdr:row>
      <xdr:rowOff>15240</xdr:rowOff>
    </xdr:from>
    <xdr:to>
      <xdr:col>53</xdr:col>
      <xdr:colOff>12700</xdr:colOff>
      <xdr:row>13</xdr:row>
      <xdr:rowOff>20320</xdr:rowOff>
    </xdr:to>
    <xdr:sp macro="" textlink="">
      <xdr:nvSpPr>
        <xdr:cNvPr id="15733" name="Rectangle 15732">
          <a:extLst>
            <a:ext uri="{FF2B5EF4-FFF2-40B4-BE49-F238E27FC236}">
              <a16:creationId xmlns:a16="http://schemas.microsoft.com/office/drawing/2014/main" id="{99223F8A-DFAA-416D-89F2-4AECF09A7A3F}"/>
            </a:ext>
          </a:extLst>
        </xdr:cNvPr>
        <xdr:cNvSpPr/>
      </xdr:nvSpPr>
      <xdr:spPr>
        <a:xfrm>
          <a:off x="6802120" y="1478280"/>
          <a:ext cx="762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64</xdr:col>
      <xdr:colOff>2540</xdr:colOff>
      <xdr:row>8</xdr:row>
      <xdr:rowOff>10160</xdr:rowOff>
    </xdr:from>
    <xdr:to>
      <xdr:col>84</xdr:col>
      <xdr:colOff>104140</xdr:colOff>
      <xdr:row>9</xdr:row>
      <xdr:rowOff>15240</xdr:rowOff>
    </xdr:to>
    <xdr:sp macro="" textlink="">
      <xdr:nvSpPr>
        <xdr:cNvPr id="15734" name="Tijdschema ASICS NK atletiek 2022 - V2.3.xlsm">
          <a:extLst>
            <a:ext uri="{FF2B5EF4-FFF2-40B4-BE49-F238E27FC236}">
              <a16:creationId xmlns:a16="http://schemas.microsoft.com/office/drawing/2014/main" id="{FE7483F5-EC13-409B-9449-54296BE37E7C}"/>
            </a:ext>
          </a:extLst>
        </xdr:cNvPr>
        <xdr:cNvSpPr/>
      </xdr:nvSpPr>
      <xdr:spPr>
        <a:xfrm>
          <a:off x="8293100" y="985520"/>
          <a:ext cx="2692400" cy="127000"/>
        </a:xfrm>
        <a:prstGeom prst="rect">
          <a:avLst/>
        </a:prstGeom>
        <a:gradFill flip="none" rotWithShape="1">
          <a:gsLst>
            <a:gs pos="0">
              <a:srgbClr val="000000"/>
            </a:gs>
            <a:gs pos="100000">
              <a:srgbClr val="000000">
                <a:tint val="0"/>
              </a:srgbClr>
            </a:gs>
            <a:gs pos="0">
              <a:srgbClr val="92CDDC"/>
            </a:gs>
            <a:gs pos="50000">
              <a:srgbClr val="92CDDC"/>
            </a:gs>
            <a:gs pos="99000">
              <a:srgbClr val="92CDDC"/>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Hoogspringen Mannen 10kamp </a:t>
          </a:r>
          <a:endParaRPr lang="en-NL" sz="700">
            <a:solidFill>
              <a:srgbClr val="000000"/>
            </a:solidFill>
            <a:latin typeface="Arial Narrow" panose="020B0606020202030204" pitchFamily="34" charset="0"/>
          </a:endParaRPr>
        </a:p>
      </xdr:txBody>
    </xdr:sp>
    <xdr:clientData/>
  </xdr:twoCellAnchor>
  <xdr:twoCellAnchor>
    <xdr:from>
      <xdr:col>58</xdr:col>
      <xdr:colOff>5080</xdr:colOff>
      <xdr:row>8</xdr:row>
      <xdr:rowOff>10160</xdr:rowOff>
    </xdr:from>
    <xdr:to>
      <xdr:col>64</xdr:col>
      <xdr:colOff>2540</xdr:colOff>
      <xdr:row>9</xdr:row>
      <xdr:rowOff>15240</xdr:rowOff>
    </xdr:to>
    <xdr:sp macro="" textlink="">
      <xdr:nvSpPr>
        <xdr:cNvPr id="15735" name="Rectangle 15734">
          <a:extLst>
            <a:ext uri="{FF2B5EF4-FFF2-40B4-BE49-F238E27FC236}">
              <a16:creationId xmlns:a16="http://schemas.microsoft.com/office/drawing/2014/main" id="{A2F0F59D-BD6C-444F-8069-99752D9CBA5A}"/>
            </a:ext>
          </a:extLst>
        </xdr:cNvPr>
        <xdr:cNvSpPr/>
      </xdr:nvSpPr>
      <xdr:spPr>
        <a:xfrm>
          <a:off x="7518400" y="985520"/>
          <a:ext cx="7747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63</xdr:col>
      <xdr:colOff>106680</xdr:colOff>
      <xdr:row>8</xdr:row>
      <xdr:rowOff>10160</xdr:rowOff>
    </xdr:from>
    <xdr:to>
      <xdr:col>64</xdr:col>
      <xdr:colOff>2540</xdr:colOff>
      <xdr:row>9</xdr:row>
      <xdr:rowOff>15240</xdr:rowOff>
    </xdr:to>
    <xdr:sp macro="" textlink="">
      <xdr:nvSpPr>
        <xdr:cNvPr id="15736" name="Rectangle 15735">
          <a:extLst>
            <a:ext uri="{FF2B5EF4-FFF2-40B4-BE49-F238E27FC236}">
              <a16:creationId xmlns:a16="http://schemas.microsoft.com/office/drawing/2014/main" id="{672CA3F8-7E8A-4BD7-82E6-AFC4D64A1F08}"/>
            </a:ext>
          </a:extLst>
        </xdr:cNvPr>
        <xdr:cNvSpPr/>
      </xdr:nvSpPr>
      <xdr:spPr>
        <a:xfrm>
          <a:off x="8267700" y="985520"/>
          <a:ext cx="254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57</xdr:col>
      <xdr:colOff>83820</xdr:colOff>
      <xdr:row>8</xdr:row>
      <xdr:rowOff>10160</xdr:rowOff>
    </xdr:from>
    <xdr:to>
      <xdr:col>58</xdr:col>
      <xdr:colOff>5080</xdr:colOff>
      <xdr:row>9</xdr:row>
      <xdr:rowOff>15240</xdr:rowOff>
    </xdr:to>
    <xdr:sp macro="" textlink="">
      <xdr:nvSpPr>
        <xdr:cNvPr id="15737" name="Rectangle 15736">
          <a:extLst>
            <a:ext uri="{FF2B5EF4-FFF2-40B4-BE49-F238E27FC236}">
              <a16:creationId xmlns:a16="http://schemas.microsoft.com/office/drawing/2014/main" id="{E5172F2F-042A-444C-95E3-7A99C05E3281}"/>
            </a:ext>
          </a:extLst>
        </xdr:cNvPr>
        <xdr:cNvSpPr/>
      </xdr:nvSpPr>
      <xdr:spPr>
        <a:xfrm>
          <a:off x="7467600" y="985520"/>
          <a:ext cx="508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78</xdr:col>
      <xdr:colOff>2540</xdr:colOff>
      <xdr:row>14</xdr:row>
      <xdr:rowOff>17780</xdr:rowOff>
    </xdr:from>
    <xdr:to>
      <xdr:col>89</xdr:col>
      <xdr:colOff>127000</xdr:colOff>
      <xdr:row>15</xdr:row>
      <xdr:rowOff>22860</xdr:rowOff>
    </xdr:to>
    <xdr:sp macro="" textlink="">
      <xdr:nvSpPr>
        <xdr:cNvPr id="15738" name="Tijdschema ASICS NK atletiek 2022 - V2.3.xlsm">
          <a:extLst>
            <a:ext uri="{FF2B5EF4-FFF2-40B4-BE49-F238E27FC236}">
              <a16:creationId xmlns:a16="http://schemas.microsoft.com/office/drawing/2014/main" id="{86248B9F-D2CE-4597-BD7F-01FA3D4B6692}"/>
            </a:ext>
          </a:extLst>
        </xdr:cNvPr>
        <xdr:cNvSpPr/>
      </xdr:nvSpPr>
      <xdr:spPr>
        <a:xfrm>
          <a:off x="10106660" y="1724660"/>
          <a:ext cx="15494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Speerwerpen Mannen finale</a:t>
          </a:r>
          <a:endParaRPr lang="en-NL" sz="700">
            <a:solidFill>
              <a:srgbClr val="000000"/>
            </a:solidFill>
            <a:latin typeface="Arial Narrow" panose="020B0606020202030204" pitchFamily="34" charset="0"/>
          </a:endParaRPr>
        </a:p>
      </xdr:txBody>
    </xdr:sp>
    <xdr:clientData/>
  </xdr:twoCellAnchor>
  <xdr:twoCellAnchor>
    <xdr:from>
      <xdr:col>74</xdr:col>
      <xdr:colOff>12700</xdr:colOff>
      <xdr:row>14</xdr:row>
      <xdr:rowOff>17780</xdr:rowOff>
    </xdr:from>
    <xdr:to>
      <xdr:col>78</xdr:col>
      <xdr:colOff>2540</xdr:colOff>
      <xdr:row>15</xdr:row>
      <xdr:rowOff>22860</xdr:rowOff>
    </xdr:to>
    <xdr:sp macro="" textlink="">
      <xdr:nvSpPr>
        <xdr:cNvPr id="15739" name="Rectangle 15738">
          <a:extLst>
            <a:ext uri="{FF2B5EF4-FFF2-40B4-BE49-F238E27FC236}">
              <a16:creationId xmlns:a16="http://schemas.microsoft.com/office/drawing/2014/main" id="{976A1530-CD76-4557-BA2C-69220FE85202}"/>
            </a:ext>
          </a:extLst>
        </xdr:cNvPr>
        <xdr:cNvSpPr/>
      </xdr:nvSpPr>
      <xdr:spPr>
        <a:xfrm>
          <a:off x="9598660" y="172466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77</xdr:col>
      <xdr:colOff>106680</xdr:colOff>
      <xdr:row>14</xdr:row>
      <xdr:rowOff>17780</xdr:rowOff>
    </xdr:from>
    <xdr:to>
      <xdr:col>78</xdr:col>
      <xdr:colOff>2540</xdr:colOff>
      <xdr:row>15</xdr:row>
      <xdr:rowOff>22860</xdr:rowOff>
    </xdr:to>
    <xdr:sp macro="" textlink="">
      <xdr:nvSpPr>
        <xdr:cNvPr id="15740" name="Rectangle 15739">
          <a:extLst>
            <a:ext uri="{FF2B5EF4-FFF2-40B4-BE49-F238E27FC236}">
              <a16:creationId xmlns:a16="http://schemas.microsoft.com/office/drawing/2014/main" id="{7F9FC8D5-4BC6-4736-98EF-170D79550AD1}"/>
            </a:ext>
          </a:extLst>
        </xdr:cNvPr>
        <xdr:cNvSpPr/>
      </xdr:nvSpPr>
      <xdr:spPr>
        <a:xfrm>
          <a:off x="10081260" y="1724660"/>
          <a:ext cx="254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73</xdr:col>
      <xdr:colOff>91440</xdr:colOff>
      <xdr:row>14</xdr:row>
      <xdr:rowOff>17780</xdr:rowOff>
    </xdr:from>
    <xdr:to>
      <xdr:col>74</xdr:col>
      <xdr:colOff>12700</xdr:colOff>
      <xdr:row>15</xdr:row>
      <xdr:rowOff>22860</xdr:rowOff>
    </xdr:to>
    <xdr:sp macro="" textlink="">
      <xdr:nvSpPr>
        <xdr:cNvPr id="15741" name="Rectangle 15740">
          <a:extLst>
            <a:ext uri="{FF2B5EF4-FFF2-40B4-BE49-F238E27FC236}">
              <a16:creationId xmlns:a16="http://schemas.microsoft.com/office/drawing/2014/main" id="{F3258E32-B78B-4225-8E64-2253920772F8}"/>
            </a:ext>
          </a:extLst>
        </xdr:cNvPr>
        <xdr:cNvSpPr/>
      </xdr:nvSpPr>
      <xdr:spPr>
        <a:xfrm>
          <a:off x="9547860" y="1724660"/>
          <a:ext cx="508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77</xdr:col>
      <xdr:colOff>2540</xdr:colOff>
      <xdr:row>16</xdr:row>
      <xdr:rowOff>20320</xdr:rowOff>
    </xdr:from>
    <xdr:to>
      <xdr:col>82</xdr:col>
      <xdr:colOff>53340</xdr:colOff>
      <xdr:row>17</xdr:row>
      <xdr:rowOff>25400</xdr:rowOff>
    </xdr:to>
    <xdr:sp macro="" textlink="">
      <xdr:nvSpPr>
        <xdr:cNvPr id="15742" name="Tijdschema ASICS NK atletiek 2022 - V2.3.xlsm">
          <a:extLst>
            <a:ext uri="{FF2B5EF4-FFF2-40B4-BE49-F238E27FC236}">
              <a16:creationId xmlns:a16="http://schemas.microsoft.com/office/drawing/2014/main" id="{35437784-F134-4E32-ADFD-562FA6F05833}"/>
            </a:ext>
          </a:extLst>
        </xdr:cNvPr>
        <xdr:cNvSpPr/>
      </xdr:nvSpPr>
      <xdr:spPr>
        <a:xfrm>
          <a:off x="9977120" y="1971040"/>
          <a:ext cx="698500" cy="127000"/>
        </a:xfrm>
        <a:prstGeom prst="rect">
          <a:avLst/>
        </a:prstGeom>
        <a:gradFill flip="none" rotWithShape="1">
          <a:gsLst>
            <a:gs pos="0">
              <a:srgbClr val="000000"/>
            </a:gs>
            <a:gs pos="100000">
              <a:srgbClr val="000000">
                <a:tint val="0"/>
              </a:srgbClr>
            </a:gs>
            <a:gs pos="0">
              <a:srgbClr val="E6B8B7"/>
            </a:gs>
            <a:gs pos="50000">
              <a:srgbClr val="E6B8B7"/>
            </a:gs>
            <a:gs pos="99000">
              <a:srgbClr val="E6B8B7"/>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GB" sz="700">
              <a:solidFill>
                <a:srgbClr val="000000"/>
              </a:solidFill>
              <a:latin typeface="Arial Narrow" panose="020B0606020202030204" pitchFamily="34" charset="0"/>
            </a:rPr>
            <a:t>Kogelstoten Vrouwen 7kamp </a:t>
          </a:r>
          <a:endParaRPr lang="en-NL" sz="700">
            <a:solidFill>
              <a:srgbClr val="000000"/>
            </a:solidFill>
            <a:latin typeface="Arial Narrow" panose="020B0606020202030204" pitchFamily="34" charset="0"/>
          </a:endParaRPr>
        </a:p>
      </xdr:txBody>
    </xdr:sp>
    <xdr:clientData/>
  </xdr:twoCellAnchor>
  <xdr:twoCellAnchor>
    <xdr:from>
      <xdr:col>73</xdr:col>
      <xdr:colOff>12700</xdr:colOff>
      <xdr:row>16</xdr:row>
      <xdr:rowOff>20320</xdr:rowOff>
    </xdr:from>
    <xdr:to>
      <xdr:col>77</xdr:col>
      <xdr:colOff>2540</xdr:colOff>
      <xdr:row>17</xdr:row>
      <xdr:rowOff>25400</xdr:rowOff>
    </xdr:to>
    <xdr:sp macro="" textlink="">
      <xdr:nvSpPr>
        <xdr:cNvPr id="15743" name="Rectangle 15742">
          <a:extLst>
            <a:ext uri="{FF2B5EF4-FFF2-40B4-BE49-F238E27FC236}">
              <a16:creationId xmlns:a16="http://schemas.microsoft.com/office/drawing/2014/main" id="{1AC9A2E8-9B18-4E1D-B7B6-AFD217379DF7}"/>
            </a:ext>
          </a:extLst>
        </xdr:cNvPr>
        <xdr:cNvSpPr/>
      </xdr:nvSpPr>
      <xdr:spPr>
        <a:xfrm>
          <a:off x="9469120" y="197104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76</xdr:col>
      <xdr:colOff>106680</xdr:colOff>
      <xdr:row>16</xdr:row>
      <xdr:rowOff>20320</xdr:rowOff>
    </xdr:from>
    <xdr:to>
      <xdr:col>77</xdr:col>
      <xdr:colOff>2540</xdr:colOff>
      <xdr:row>17</xdr:row>
      <xdr:rowOff>25400</xdr:rowOff>
    </xdr:to>
    <xdr:sp macro="" textlink="">
      <xdr:nvSpPr>
        <xdr:cNvPr id="15744" name="Rectangle 15743">
          <a:extLst>
            <a:ext uri="{FF2B5EF4-FFF2-40B4-BE49-F238E27FC236}">
              <a16:creationId xmlns:a16="http://schemas.microsoft.com/office/drawing/2014/main" id="{D0BB4A58-3440-4A3B-B214-4820FA4B6F03}"/>
            </a:ext>
          </a:extLst>
        </xdr:cNvPr>
        <xdr:cNvSpPr/>
      </xdr:nvSpPr>
      <xdr:spPr>
        <a:xfrm>
          <a:off x="9951720" y="1971040"/>
          <a:ext cx="2540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72</xdr:col>
      <xdr:colOff>91440</xdr:colOff>
      <xdr:row>16</xdr:row>
      <xdr:rowOff>20320</xdr:rowOff>
    </xdr:from>
    <xdr:to>
      <xdr:col>73</xdr:col>
      <xdr:colOff>12700</xdr:colOff>
      <xdr:row>17</xdr:row>
      <xdr:rowOff>25400</xdr:rowOff>
    </xdr:to>
    <xdr:sp macro="" textlink="">
      <xdr:nvSpPr>
        <xdr:cNvPr id="15745" name="Rectangle 15744">
          <a:extLst>
            <a:ext uri="{FF2B5EF4-FFF2-40B4-BE49-F238E27FC236}">
              <a16:creationId xmlns:a16="http://schemas.microsoft.com/office/drawing/2014/main" id="{1B0FE457-6153-410C-B05C-3A803AC23123}"/>
            </a:ext>
          </a:extLst>
        </xdr:cNvPr>
        <xdr:cNvSpPr/>
      </xdr:nvSpPr>
      <xdr:spPr>
        <a:xfrm>
          <a:off x="9418320" y="1971040"/>
          <a:ext cx="5080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28</xdr:col>
      <xdr:colOff>2540</xdr:colOff>
      <xdr:row>4</xdr:row>
      <xdr:rowOff>5080</xdr:rowOff>
    </xdr:from>
    <xdr:to>
      <xdr:col>28</xdr:col>
      <xdr:colOff>53340</xdr:colOff>
      <xdr:row>5</xdr:row>
      <xdr:rowOff>10160</xdr:rowOff>
    </xdr:to>
    <xdr:sp macro="" textlink="">
      <xdr:nvSpPr>
        <xdr:cNvPr id="15746" name="Tijdschema ASICS NK atletiek 2022 - V2.3.xlsm">
          <a:extLst>
            <a:ext uri="{FF2B5EF4-FFF2-40B4-BE49-F238E27FC236}">
              <a16:creationId xmlns:a16="http://schemas.microsoft.com/office/drawing/2014/main" id="{355D5067-F681-4F2A-8635-5D60A60821E8}"/>
            </a:ext>
          </a:extLst>
        </xdr:cNvPr>
        <xdr:cNvSpPr/>
      </xdr:nvSpPr>
      <xdr:spPr>
        <a:xfrm>
          <a:off x="3629660" y="492760"/>
          <a:ext cx="508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NL" sz="700">
              <a:solidFill>
                <a:srgbClr val="000000"/>
              </a:solidFill>
              <a:latin typeface="Arial Narrow" panose="020B0606020202030204" pitchFamily="34" charset="0"/>
            </a:rPr>
            <a:t>1</a:t>
          </a:r>
        </a:p>
      </xdr:txBody>
    </xdr:sp>
    <xdr:clientData/>
  </xdr:twoCellAnchor>
  <xdr:twoCellAnchor>
    <xdr:from>
      <xdr:col>28</xdr:col>
      <xdr:colOff>2540</xdr:colOff>
      <xdr:row>4</xdr:row>
      <xdr:rowOff>5080</xdr:rowOff>
    </xdr:from>
    <xdr:to>
      <xdr:col>28</xdr:col>
      <xdr:colOff>2540</xdr:colOff>
      <xdr:row>5</xdr:row>
      <xdr:rowOff>10160</xdr:rowOff>
    </xdr:to>
    <xdr:sp macro="" textlink="">
      <xdr:nvSpPr>
        <xdr:cNvPr id="15747" name="Rectangle 15746">
          <a:extLst>
            <a:ext uri="{FF2B5EF4-FFF2-40B4-BE49-F238E27FC236}">
              <a16:creationId xmlns:a16="http://schemas.microsoft.com/office/drawing/2014/main" id="{546A248A-356F-4B54-BE87-5BCC1BA86CBF}"/>
            </a:ext>
          </a:extLst>
        </xdr:cNvPr>
        <xdr:cNvSpPr/>
      </xdr:nvSpPr>
      <xdr:spPr>
        <a:xfrm>
          <a:off x="3629660"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28</xdr:col>
      <xdr:colOff>2540</xdr:colOff>
      <xdr:row>4</xdr:row>
      <xdr:rowOff>5080</xdr:rowOff>
    </xdr:from>
    <xdr:to>
      <xdr:col>28</xdr:col>
      <xdr:colOff>2540</xdr:colOff>
      <xdr:row>5</xdr:row>
      <xdr:rowOff>10160</xdr:rowOff>
    </xdr:to>
    <xdr:sp macro="" textlink="">
      <xdr:nvSpPr>
        <xdr:cNvPr id="15748" name="Rectangle 15747">
          <a:extLst>
            <a:ext uri="{FF2B5EF4-FFF2-40B4-BE49-F238E27FC236}">
              <a16:creationId xmlns:a16="http://schemas.microsoft.com/office/drawing/2014/main" id="{E0ED52A5-A230-4B98-9045-7C1BD8F0CD4A}"/>
            </a:ext>
          </a:extLst>
        </xdr:cNvPr>
        <xdr:cNvSpPr/>
      </xdr:nvSpPr>
      <xdr:spPr>
        <a:xfrm>
          <a:off x="3629660"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28</xdr:col>
      <xdr:colOff>2540</xdr:colOff>
      <xdr:row>4</xdr:row>
      <xdr:rowOff>5080</xdr:rowOff>
    </xdr:from>
    <xdr:to>
      <xdr:col>28</xdr:col>
      <xdr:colOff>2540</xdr:colOff>
      <xdr:row>5</xdr:row>
      <xdr:rowOff>10160</xdr:rowOff>
    </xdr:to>
    <xdr:sp macro="" textlink="">
      <xdr:nvSpPr>
        <xdr:cNvPr id="15749" name="Rectangle 15748">
          <a:extLst>
            <a:ext uri="{FF2B5EF4-FFF2-40B4-BE49-F238E27FC236}">
              <a16:creationId xmlns:a16="http://schemas.microsoft.com/office/drawing/2014/main" id="{080E513F-6C0D-49E2-AE34-8E84F6A7C8A5}"/>
            </a:ext>
          </a:extLst>
        </xdr:cNvPr>
        <xdr:cNvSpPr/>
      </xdr:nvSpPr>
      <xdr:spPr>
        <a:xfrm>
          <a:off x="3629660"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33</xdr:col>
      <xdr:colOff>106172</xdr:colOff>
      <xdr:row>4</xdr:row>
      <xdr:rowOff>5080</xdr:rowOff>
    </xdr:from>
    <xdr:to>
      <xdr:col>34</xdr:col>
      <xdr:colOff>27432</xdr:colOff>
      <xdr:row>5</xdr:row>
      <xdr:rowOff>10160</xdr:rowOff>
    </xdr:to>
    <xdr:sp macro="" textlink="">
      <xdr:nvSpPr>
        <xdr:cNvPr id="15750" name="Tijdschema ASICS NK atletiek 2022 - V2.3.xlsm">
          <a:extLst>
            <a:ext uri="{FF2B5EF4-FFF2-40B4-BE49-F238E27FC236}">
              <a16:creationId xmlns:a16="http://schemas.microsoft.com/office/drawing/2014/main" id="{1047FEAA-A41C-4664-A285-310F69702761}"/>
            </a:ext>
          </a:extLst>
        </xdr:cNvPr>
        <xdr:cNvSpPr/>
      </xdr:nvSpPr>
      <xdr:spPr>
        <a:xfrm>
          <a:off x="4380992" y="492760"/>
          <a:ext cx="508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NL" sz="700">
              <a:solidFill>
                <a:srgbClr val="000000"/>
              </a:solidFill>
              <a:latin typeface="Arial Narrow" panose="020B0606020202030204" pitchFamily="34" charset="0"/>
            </a:rPr>
            <a:t>1</a:t>
          </a:r>
        </a:p>
      </xdr:txBody>
    </xdr:sp>
    <xdr:clientData/>
  </xdr:twoCellAnchor>
  <xdr:twoCellAnchor>
    <xdr:from>
      <xdr:col>33</xdr:col>
      <xdr:colOff>106172</xdr:colOff>
      <xdr:row>4</xdr:row>
      <xdr:rowOff>5080</xdr:rowOff>
    </xdr:from>
    <xdr:to>
      <xdr:col>33</xdr:col>
      <xdr:colOff>106172</xdr:colOff>
      <xdr:row>5</xdr:row>
      <xdr:rowOff>10160</xdr:rowOff>
    </xdr:to>
    <xdr:sp macro="" textlink="">
      <xdr:nvSpPr>
        <xdr:cNvPr id="15751" name="Rectangle 15750">
          <a:extLst>
            <a:ext uri="{FF2B5EF4-FFF2-40B4-BE49-F238E27FC236}">
              <a16:creationId xmlns:a16="http://schemas.microsoft.com/office/drawing/2014/main" id="{F92F4ABE-41F6-483B-A9FF-DBA7C537F441}"/>
            </a:ext>
          </a:extLst>
        </xdr:cNvPr>
        <xdr:cNvSpPr/>
      </xdr:nvSpPr>
      <xdr:spPr>
        <a:xfrm>
          <a:off x="4380992"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33</xdr:col>
      <xdr:colOff>106172</xdr:colOff>
      <xdr:row>4</xdr:row>
      <xdr:rowOff>5080</xdr:rowOff>
    </xdr:from>
    <xdr:to>
      <xdr:col>33</xdr:col>
      <xdr:colOff>106172</xdr:colOff>
      <xdr:row>5</xdr:row>
      <xdr:rowOff>10160</xdr:rowOff>
    </xdr:to>
    <xdr:sp macro="" textlink="">
      <xdr:nvSpPr>
        <xdr:cNvPr id="15752" name="Rectangle 15751">
          <a:extLst>
            <a:ext uri="{FF2B5EF4-FFF2-40B4-BE49-F238E27FC236}">
              <a16:creationId xmlns:a16="http://schemas.microsoft.com/office/drawing/2014/main" id="{2415D6F1-4F76-477B-B231-F02D161EFC14}"/>
            </a:ext>
          </a:extLst>
        </xdr:cNvPr>
        <xdr:cNvSpPr/>
      </xdr:nvSpPr>
      <xdr:spPr>
        <a:xfrm>
          <a:off x="4380992"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33</xdr:col>
      <xdr:colOff>106172</xdr:colOff>
      <xdr:row>4</xdr:row>
      <xdr:rowOff>5080</xdr:rowOff>
    </xdr:from>
    <xdr:to>
      <xdr:col>33</xdr:col>
      <xdr:colOff>106172</xdr:colOff>
      <xdr:row>5</xdr:row>
      <xdr:rowOff>10160</xdr:rowOff>
    </xdr:to>
    <xdr:sp macro="" textlink="">
      <xdr:nvSpPr>
        <xdr:cNvPr id="15753" name="Rectangle 15752">
          <a:extLst>
            <a:ext uri="{FF2B5EF4-FFF2-40B4-BE49-F238E27FC236}">
              <a16:creationId xmlns:a16="http://schemas.microsoft.com/office/drawing/2014/main" id="{619FD735-15EF-4647-86F5-490FF5786940}"/>
            </a:ext>
          </a:extLst>
        </xdr:cNvPr>
        <xdr:cNvSpPr/>
      </xdr:nvSpPr>
      <xdr:spPr>
        <a:xfrm>
          <a:off x="4380992"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57</xdr:col>
      <xdr:colOff>2540</xdr:colOff>
      <xdr:row>4</xdr:row>
      <xdr:rowOff>5080</xdr:rowOff>
    </xdr:from>
    <xdr:to>
      <xdr:col>57</xdr:col>
      <xdr:colOff>53340</xdr:colOff>
      <xdr:row>5</xdr:row>
      <xdr:rowOff>10160</xdr:rowOff>
    </xdr:to>
    <xdr:sp macro="" textlink="">
      <xdr:nvSpPr>
        <xdr:cNvPr id="15754" name="Tijdschema ASICS NK atletiek 2022 - V2.3.xlsm">
          <a:extLst>
            <a:ext uri="{FF2B5EF4-FFF2-40B4-BE49-F238E27FC236}">
              <a16:creationId xmlns:a16="http://schemas.microsoft.com/office/drawing/2014/main" id="{3E560CB0-1349-4C87-9052-C49C248CF721}"/>
            </a:ext>
          </a:extLst>
        </xdr:cNvPr>
        <xdr:cNvSpPr/>
      </xdr:nvSpPr>
      <xdr:spPr>
        <a:xfrm>
          <a:off x="7386320" y="492760"/>
          <a:ext cx="508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NL" sz="700">
              <a:solidFill>
                <a:srgbClr val="000000"/>
              </a:solidFill>
              <a:latin typeface="Arial Narrow" panose="020B0606020202030204" pitchFamily="34" charset="0"/>
            </a:rPr>
            <a:t>1</a:t>
          </a:r>
        </a:p>
      </xdr:txBody>
    </xdr:sp>
    <xdr:clientData/>
  </xdr:twoCellAnchor>
  <xdr:twoCellAnchor>
    <xdr:from>
      <xdr:col>57</xdr:col>
      <xdr:colOff>2540</xdr:colOff>
      <xdr:row>4</xdr:row>
      <xdr:rowOff>5080</xdr:rowOff>
    </xdr:from>
    <xdr:to>
      <xdr:col>57</xdr:col>
      <xdr:colOff>2540</xdr:colOff>
      <xdr:row>5</xdr:row>
      <xdr:rowOff>10160</xdr:rowOff>
    </xdr:to>
    <xdr:sp macro="" textlink="">
      <xdr:nvSpPr>
        <xdr:cNvPr id="15755" name="Rectangle 15754">
          <a:extLst>
            <a:ext uri="{FF2B5EF4-FFF2-40B4-BE49-F238E27FC236}">
              <a16:creationId xmlns:a16="http://schemas.microsoft.com/office/drawing/2014/main" id="{13DCA498-C8A3-4448-932A-592CE1BBE62B}"/>
            </a:ext>
          </a:extLst>
        </xdr:cNvPr>
        <xdr:cNvSpPr/>
      </xdr:nvSpPr>
      <xdr:spPr>
        <a:xfrm>
          <a:off x="7386320"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57</xdr:col>
      <xdr:colOff>2540</xdr:colOff>
      <xdr:row>4</xdr:row>
      <xdr:rowOff>5080</xdr:rowOff>
    </xdr:from>
    <xdr:to>
      <xdr:col>57</xdr:col>
      <xdr:colOff>2540</xdr:colOff>
      <xdr:row>5</xdr:row>
      <xdr:rowOff>10160</xdr:rowOff>
    </xdr:to>
    <xdr:sp macro="" textlink="">
      <xdr:nvSpPr>
        <xdr:cNvPr id="15756" name="Rectangle 15755">
          <a:extLst>
            <a:ext uri="{FF2B5EF4-FFF2-40B4-BE49-F238E27FC236}">
              <a16:creationId xmlns:a16="http://schemas.microsoft.com/office/drawing/2014/main" id="{630FE22E-A179-464B-A04C-3000BB35E22C}"/>
            </a:ext>
          </a:extLst>
        </xdr:cNvPr>
        <xdr:cNvSpPr/>
      </xdr:nvSpPr>
      <xdr:spPr>
        <a:xfrm>
          <a:off x="7386320"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57</xdr:col>
      <xdr:colOff>2540</xdr:colOff>
      <xdr:row>4</xdr:row>
      <xdr:rowOff>5080</xdr:rowOff>
    </xdr:from>
    <xdr:to>
      <xdr:col>57</xdr:col>
      <xdr:colOff>2540</xdr:colOff>
      <xdr:row>5</xdr:row>
      <xdr:rowOff>10160</xdr:rowOff>
    </xdr:to>
    <xdr:sp macro="" textlink="">
      <xdr:nvSpPr>
        <xdr:cNvPr id="15757" name="Rectangle 15756">
          <a:extLst>
            <a:ext uri="{FF2B5EF4-FFF2-40B4-BE49-F238E27FC236}">
              <a16:creationId xmlns:a16="http://schemas.microsoft.com/office/drawing/2014/main" id="{369C97E1-730C-4924-AB99-39BCA7CA672B}"/>
            </a:ext>
          </a:extLst>
        </xdr:cNvPr>
        <xdr:cNvSpPr/>
      </xdr:nvSpPr>
      <xdr:spPr>
        <a:xfrm>
          <a:off x="7386320"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62</xdr:col>
      <xdr:colOff>2540</xdr:colOff>
      <xdr:row>4</xdr:row>
      <xdr:rowOff>5080</xdr:rowOff>
    </xdr:from>
    <xdr:to>
      <xdr:col>62</xdr:col>
      <xdr:colOff>53340</xdr:colOff>
      <xdr:row>5</xdr:row>
      <xdr:rowOff>10160</xdr:rowOff>
    </xdr:to>
    <xdr:sp macro="" textlink="">
      <xdr:nvSpPr>
        <xdr:cNvPr id="15758" name="Tijdschema ASICS NK atletiek 2022 - V2.3.xlsm">
          <a:extLst>
            <a:ext uri="{FF2B5EF4-FFF2-40B4-BE49-F238E27FC236}">
              <a16:creationId xmlns:a16="http://schemas.microsoft.com/office/drawing/2014/main" id="{D25F2ECC-9537-4DBF-8D25-42488EE12C22}"/>
            </a:ext>
          </a:extLst>
        </xdr:cNvPr>
        <xdr:cNvSpPr/>
      </xdr:nvSpPr>
      <xdr:spPr>
        <a:xfrm>
          <a:off x="8034020" y="492760"/>
          <a:ext cx="508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NL" sz="700">
              <a:solidFill>
                <a:srgbClr val="000000"/>
              </a:solidFill>
              <a:latin typeface="Arial Narrow" panose="020B0606020202030204" pitchFamily="34" charset="0"/>
            </a:rPr>
            <a:t>1</a:t>
          </a:r>
        </a:p>
      </xdr:txBody>
    </xdr:sp>
    <xdr:clientData/>
  </xdr:twoCellAnchor>
  <xdr:twoCellAnchor>
    <xdr:from>
      <xdr:col>62</xdr:col>
      <xdr:colOff>2540</xdr:colOff>
      <xdr:row>4</xdr:row>
      <xdr:rowOff>5080</xdr:rowOff>
    </xdr:from>
    <xdr:to>
      <xdr:col>62</xdr:col>
      <xdr:colOff>2540</xdr:colOff>
      <xdr:row>5</xdr:row>
      <xdr:rowOff>10160</xdr:rowOff>
    </xdr:to>
    <xdr:sp macro="" textlink="">
      <xdr:nvSpPr>
        <xdr:cNvPr id="15759" name="Rectangle 15758">
          <a:extLst>
            <a:ext uri="{FF2B5EF4-FFF2-40B4-BE49-F238E27FC236}">
              <a16:creationId xmlns:a16="http://schemas.microsoft.com/office/drawing/2014/main" id="{BEAE42DE-E763-4A64-AE9F-2290ABBAFD11}"/>
            </a:ext>
          </a:extLst>
        </xdr:cNvPr>
        <xdr:cNvSpPr/>
      </xdr:nvSpPr>
      <xdr:spPr>
        <a:xfrm>
          <a:off x="8034020"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62</xdr:col>
      <xdr:colOff>2540</xdr:colOff>
      <xdr:row>4</xdr:row>
      <xdr:rowOff>5080</xdr:rowOff>
    </xdr:from>
    <xdr:to>
      <xdr:col>62</xdr:col>
      <xdr:colOff>2540</xdr:colOff>
      <xdr:row>5</xdr:row>
      <xdr:rowOff>10160</xdr:rowOff>
    </xdr:to>
    <xdr:sp macro="" textlink="">
      <xdr:nvSpPr>
        <xdr:cNvPr id="15760" name="Rectangle 15759">
          <a:extLst>
            <a:ext uri="{FF2B5EF4-FFF2-40B4-BE49-F238E27FC236}">
              <a16:creationId xmlns:a16="http://schemas.microsoft.com/office/drawing/2014/main" id="{CB73A585-6942-4EDB-9010-B05ED32AB0B5}"/>
            </a:ext>
          </a:extLst>
        </xdr:cNvPr>
        <xdr:cNvSpPr/>
      </xdr:nvSpPr>
      <xdr:spPr>
        <a:xfrm>
          <a:off x="8034020"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62</xdr:col>
      <xdr:colOff>2540</xdr:colOff>
      <xdr:row>4</xdr:row>
      <xdr:rowOff>5080</xdr:rowOff>
    </xdr:from>
    <xdr:to>
      <xdr:col>62</xdr:col>
      <xdr:colOff>2540</xdr:colOff>
      <xdr:row>5</xdr:row>
      <xdr:rowOff>10160</xdr:rowOff>
    </xdr:to>
    <xdr:sp macro="" textlink="">
      <xdr:nvSpPr>
        <xdr:cNvPr id="15761" name="Rectangle 15760">
          <a:extLst>
            <a:ext uri="{FF2B5EF4-FFF2-40B4-BE49-F238E27FC236}">
              <a16:creationId xmlns:a16="http://schemas.microsoft.com/office/drawing/2014/main" id="{A5752111-7208-43D8-93FC-90962A3AC68D}"/>
            </a:ext>
          </a:extLst>
        </xdr:cNvPr>
        <xdr:cNvSpPr/>
      </xdr:nvSpPr>
      <xdr:spPr>
        <a:xfrm>
          <a:off x="8034020"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62</xdr:col>
      <xdr:colOff>80264</xdr:colOff>
      <xdr:row>4</xdr:row>
      <xdr:rowOff>5080</xdr:rowOff>
    </xdr:from>
    <xdr:to>
      <xdr:col>63</xdr:col>
      <xdr:colOff>1524</xdr:colOff>
      <xdr:row>5</xdr:row>
      <xdr:rowOff>10160</xdr:rowOff>
    </xdr:to>
    <xdr:sp macro="" textlink="">
      <xdr:nvSpPr>
        <xdr:cNvPr id="15762" name="Tijdschema ASICS NK atletiek 2022 - V2.3.xlsm">
          <a:extLst>
            <a:ext uri="{FF2B5EF4-FFF2-40B4-BE49-F238E27FC236}">
              <a16:creationId xmlns:a16="http://schemas.microsoft.com/office/drawing/2014/main" id="{458FB379-5571-46F6-9F4F-B6BA9333A9E1}"/>
            </a:ext>
          </a:extLst>
        </xdr:cNvPr>
        <xdr:cNvSpPr/>
      </xdr:nvSpPr>
      <xdr:spPr>
        <a:xfrm>
          <a:off x="8111744" y="492760"/>
          <a:ext cx="508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NL" sz="700">
              <a:solidFill>
                <a:srgbClr val="000000"/>
              </a:solidFill>
              <a:latin typeface="Arial Narrow" panose="020B0606020202030204" pitchFamily="34" charset="0"/>
            </a:rPr>
            <a:t>1</a:t>
          </a:r>
        </a:p>
      </xdr:txBody>
    </xdr:sp>
    <xdr:clientData/>
  </xdr:twoCellAnchor>
  <xdr:twoCellAnchor>
    <xdr:from>
      <xdr:col>62</xdr:col>
      <xdr:colOff>80264</xdr:colOff>
      <xdr:row>4</xdr:row>
      <xdr:rowOff>5080</xdr:rowOff>
    </xdr:from>
    <xdr:to>
      <xdr:col>62</xdr:col>
      <xdr:colOff>80264</xdr:colOff>
      <xdr:row>5</xdr:row>
      <xdr:rowOff>10160</xdr:rowOff>
    </xdr:to>
    <xdr:sp macro="" textlink="">
      <xdr:nvSpPr>
        <xdr:cNvPr id="15763" name="Rectangle 15762">
          <a:extLst>
            <a:ext uri="{FF2B5EF4-FFF2-40B4-BE49-F238E27FC236}">
              <a16:creationId xmlns:a16="http://schemas.microsoft.com/office/drawing/2014/main" id="{5A665BB2-90BE-4BEA-A51D-FC945FFA3712}"/>
            </a:ext>
          </a:extLst>
        </xdr:cNvPr>
        <xdr:cNvSpPr/>
      </xdr:nvSpPr>
      <xdr:spPr>
        <a:xfrm>
          <a:off x="8111744"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62</xdr:col>
      <xdr:colOff>80264</xdr:colOff>
      <xdr:row>4</xdr:row>
      <xdr:rowOff>5080</xdr:rowOff>
    </xdr:from>
    <xdr:to>
      <xdr:col>62</xdr:col>
      <xdr:colOff>80264</xdr:colOff>
      <xdr:row>5</xdr:row>
      <xdr:rowOff>10160</xdr:rowOff>
    </xdr:to>
    <xdr:sp macro="" textlink="">
      <xdr:nvSpPr>
        <xdr:cNvPr id="15764" name="Rectangle 15763">
          <a:extLst>
            <a:ext uri="{FF2B5EF4-FFF2-40B4-BE49-F238E27FC236}">
              <a16:creationId xmlns:a16="http://schemas.microsoft.com/office/drawing/2014/main" id="{664F4F9F-2114-452D-8A30-CB9398CEAAF1}"/>
            </a:ext>
          </a:extLst>
        </xdr:cNvPr>
        <xdr:cNvSpPr/>
      </xdr:nvSpPr>
      <xdr:spPr>
        <a:xfrm>
          <a:off x="8111744"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62</xdr:col>
      <xdr:colOff>80264</xdr:colOff>
      <xdr:row>4</xdr:row>
      <xdr:rowOff>5080</xdr:rowOff>
    </xdr:from>
    <xdr:to>
      <xdr:col>62</xdr:col>
      <xdr:colOff>80264</xdr:colOff>
      <xdr:row>5</xdr:row>
      <xdr:rowOff>10160</xdr:rowOff>
    </xdr:to>
    <xdr:sp macro="" textlink="">
      <xdr:nvSpPr>
        <xdr:cNvPr id="15765" name="Rectangle 15764">
          <a:extLst>
            <a:ext uri="{FF2B5EF4-FFF2-40B4-BE49-F238E27FC236}">
              <a16:creationId xmlns:a16="http://schemas.microsoft.com/office/drawing/2014/main" id="{FCE24CBC-FAC0-4B3E-ACF0-32E8C7A9396D}"/>
            </a:ext>
          </a:extLst>
        </xdr:cNvPr>
        <xdr:cNvSpPr/>
      </xdr:nvSpPr>
      <xdr:spPr>
        <a:xfrm>
          <a:off x="8111744"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67</xdr:col>
      <xdr:colOff>106172</xdr:colOff>
      <xdr:row>4</xdr:row>
      <xdr:rowOff>5080</xdr:rowOff>
    </xdr:from>
    <xdr:to>
      <xdr:col>68</xdr:col>
      <xdr:colOff>27432</xdr:colOff>
      <xdr:row>5</xdr:row>
      <xdr:rowOff>10160</xdr:rowOff>
    </xdr:to>
    <xdr:sp macro="" textlink="">
      <xdr:nvSpPr>
        <xdr:cNvPr id="15766" name="Tijdschema ASICS NK atletiek 2022 - V2.3.xlsm">
          <a:extLst>
            <a:ext uri="{FF2B5EF4-FFF2-40B4-BE49-F238E27FC236}">
              <a16:creationId xmlns:a16="http://schemas.microsoft.com/office/drawing/2014/main" id="{F972F273-0153-4D5E-AC2E-E0F766935A21}"/>
            </a:ext>
          </a:extLst>
        </xdr:cNvPr>
        <xdr:cNvSpPr/>
      </xdr:nvSpPr>
      <xdr:spPr>
        <a:xfrm>
          <a:off x="8785352" y="492760"/>
          <a:ext cx="508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NL" sz="700">
              <a:solidFill>
                <a:srgbClr val="000000"/>
              </a:solidFill>
              <a:latin typeface="Arial Narrow" panose="020B0606020202030204" pitchFamily="34" charset="0"/>
            </a:rPr>
            <a:t>1</a:t>
          </a:r>
        </a:p>
      </xdr:txBody>
    </xdr:sp>
    <xdr:clientData/>
  </xdr:twoCellAnchor>
  <xdr:twoCellAnchor>
    <xdr:from>
      <xdr:col>67</xdr:col>
      <xdr:colOff>106172</xdr:colOff>
      <xdr:row>4</xdr:row>
      <xdr:rowOff>5080</xdr:rowOff>
    </xdr:from>
    <xdr:to>
      <xdr:col>67</xdr:col>
      <xdr:colOff>106172</xdr:colOff>
      <xdr:row>5</xdr:row>
      <xdr:rowOff>10160</xdr:rowOff>
    </xdr:to>
    <xdr:sp macro="" textlink="">
      <xdr:nvSpPr>
        <xdr:cNvPr id="15767" name="Rectangle 15766">
          <a:extLst>
            <a:ext uri="{FF2B5EF4-FFF2-40B4-BE49-F238E27FC236}">
              <a16:creationId xmlns:a16="http://schemas.microsoft.com/office/drawing/2014/main" id="{061F1387-08CB-4A89-B56F-3C7814C2F2F0}"/>
            </a:ext>
          </a:extLst>
        </xdr:cNvPr>
        <xdr:cNvSpPr/>
      </xdr:nvSpPr>
      <xdr:spPr>
        <a:xfrm>
          <a:off x="8785352"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67</xdr:col>
      <xdr:colOff>106172</xdr:colOff>
      <xdr:row>4</xdr:row>
      <xdr:rowOff>5080</xdr:rowOff>
    </xdr:from>
    <xdr:to>
      <xdr:col>67</xdr:col>
      <xdr:colOff>106172</xdr:colOff>
      <xdr:row>5</xdr:row>
      <xdr:rowOff>10160</xdr:rowOff>
    </xdr:to>
    <xdr:sp macro="" textlink="">
      <xdr:nvSpPr>
        <xdr:cNvPr id="15768" name="Rectangle 15767">
          <a:extLst>
            <a:ext uri="{FF2B5EF4-FFF2-40B4-BE49-F238E27FC236}">
              <a16:creationId xmlns:a16="http://schemas.microsoft.com/office/drawing/2014/main" id="{A84D356F-6614-4AFE-8C83-DE8DACCDA287}"/>
            </a:ext>
          </a:extLst>
        </xdr:cNvPr>
        <xdr:cNvSpPr/>
      </xdr:nvSpPr>
      <xdr:spPr>
        <a:xfrm>
          <a:off x="8785352"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67</xdr:col>
      <xdr:colOff>106172</xdr:colOff>
      <xdr:row>4</xdr:row>
      <xdr:rowOff>5080</xdr:rowOff>
    </xdr:from>
    <xdr:to>
      <xdr:col>67</xdr:col>
      <xdr:colOff>106172</xdr:colOff>
      <xdr:row>5</xdr:row>
      <xdr:rowOff>10160</xdr:rowOff>
    </xdr:to>
    <xdr:sp macro="" textlink="">
      <xdr:nvSpPr>
        <xdr:cNvPr id="15769" name="Rectangle 15768">
          <a:extLst>
            <a:ext uri="{FF2B5EF4-FFF2-40B4-BE49-F238E27FC236}">
              <a16:creationId xmlns:a16="http://schemas.microsoft.com/office/drawing/2014/main" id="{CFDD6EF0-4DB0-48CF-84A1-969B08112F02}"/>
            </a:ext>
          </a:extLst>
        </xdr:cNvPr>
        <xdr:cNvSpPr/>
      </xdr:nvSpPr>
      <xdr:spPr>
        <a:xfrm>
          <a:off x="8785352"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68</xdr:col>
      <xdr:colOff>54356</xdr:colOff>
      <xdr:row>4</xdr:row>
      <xdr:rowOff>5080</xdr:rowOff>
    </xdr:from>
    <xdr:to>
      <xdr:col>68</xdr:col>
      <xdr:colOff>105156</xdr:colOff>
      <xdr:row>5</xdr:row>
      <xdr:rowOff>10160</xdr:rowOff>
    </xdr:to>
    <xdr:sp macro="" textlink="">
      <xdr:nvSpPr>
        <xdr:cNvPr id="15770" name="Tijdschema ASICS NK atletiek 2022 - V2.3.xlsm">
          <a:extLst>
            <a:ext uri="{FF2B5EF4-FFF2-40B4-BE49-F238E27FC236}">
              <a16:creationId xmlns:a16="http://schemas.microsoft.com/office/drawing/2014/main" id="{03EB114F-D465-4909-A951-247481EE0B47}"/>
            </a:ext>
          </a:extLst>
        </xdr:cNvPr>
        <xdr:cNvSpPr/>
      </xdr:nvSpPr>
      <xdr:spPr>
        <a:xfrm>
          <a:off x="8863076" y="492760"/>
          <a:ext cx="508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NL" sz="700">
              <a:solidFill>
                <a:srgbClr val="000000"/>
              </a:solidFill>
              <a:latin typeface="Arial Narrow" panose="020B0606020202030204" pitchFamily="34" charset="0"/>
            </a:rPr>
            <a:t>1</a:t>
          </a:r>
        </a:p>
      </xdr:txBody>
    </xdr:sp>
    <xdr:clientData/>
  </xdr:twoCellAnchor>
  <xdr:twoCellAnchor>
    <xdr:from>
      <xdr:col>68</xdr:col>
      <xdr:colOff>54356</xdr:colOff>
      <xdr:row>4</xdr:row>
      <xdr:rowOff>5080</xdr:rowOff>
    </xdr:from>
    <xdr:to>
      <xdr:col>68</xdr:col>
      <xdr:colOff>54356</xdr:colOff>
      <xdr:row>5</xdr:row>
      <xdr:rowOff>10160</xdr:rowOff>
    </xdr:to>
    <xdr:sp macro="" textlink="">
      <xdr:nvSpPr>
        <xdr:cNvPr id="15771" name="Rectangle 15770">
          <a:extLst>
            <a:ext uri="{FF2B5EF4-FFF2-40B4-BE49-F238E27FC236}">
              <a16:creationId xmlns:a16="http://schemas.microsoft.com/office/drawing/2014/main" id="{AF67FC6B-EAE7-4181-84C5-5878DEEBFD9B}"/>
            </a:ext>
          </a:extLst>
        </xdr:cNvPr>
        <xdr:cNvSpPr/>
      </xdr:nvSpPr>
      <xdr:spPr>
        <a:xfrm>
          <a:off x="8863076"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68</xdr:col>
      <xdr:colOff>54356</xdr:colOff>
      <xdr:row>4</xdr:row>
      <xdr:rowOff>5080</xdr:rowOff>
    </xdr:from>
    <xdr:to>
      <xdr:col>68</xdr:col>
      <xdr:colOff>54356</xdr:colOff>
      <xdr:row>5</xdr:row>
      <xdr:rowOff>10160</xdr:rowOff>
    </xdr:to>
    <xdr:sp macro="" textlink="">
      <xdr:nvSpPr>
        <xdr:cNvPr id="15772" name="Rectangle 15771">
          <a:extLst>
            <a:ext uri="{FF2B5EF4-FFF2-40B4-BE49-F238E27FC236}">
              <a16:creationId xmlns:a16="http://schemas.microsoft.com/office/drawing/2014/main" id="{5A81FB39-4878-4804-BB61-F3F8540F7280}"/>
            </a:ext>
          </a:extLst>
        </xdr:cNvPr>
        <xdr:cNvSpPr/>
      </xdr:nvSpPr>
      <xdr:spPr>
        <a:xfrm>
          <a:off x="8863076"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68</xdr:col>
      <xdr:colOff>54356</xdr:colOff>
      <xdr:row>4</xdr:row>
      <xdr:rowOff>5080</xdr:rowOff>
    </xdr:from>
    <xdr:to>
      <xdr:col>68</xdr:col>
      <xdr:colOff>54356</xdr:colOff>
      <xdr:row>5</xdr:row>
      <xdr:rowOff>10160</xdr:rowOff>
    </xdr:to>
    <xdr:sp macro="" textlink="">
      <xdr:nvSpPr>
        <xdr:cNvPr id="15773" name="Rectangle 15772">
          <a:extLst>
            <a:ext uri="{FF2B5EF4-FFF2-40B4-BE49-F238E27FC236}">
              <a16:creationId xmlns:a16="http://schemas.microsoft.com/office/drawing/2014/main" id="{7BA5F4AF-0AEC-463D-AA6B-3631EFEACC7E}"/>
            </a:ext>
          </a:extLst>
        </xdr:cNvPr>
        <xdr:cNvSpPr/>
      </xdr:nvSpPr>
      <xdr:spPr>
        <a:xfrm>
          <a:off x="8863076"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79</xdr:col>
      <xdr:colOff>80264</xdr:colOff>
      <xdr:row>4</xdr:row>
      <xdr:rowOff>5080</xdr:rowOff>
    </xdr:from>
    <xdr:to>
      <xdr:col>80</xdr:col>
      <xdr:colOff>1524</xdr:colOff>
      <xdr:row>5</xdr:row>
      <xdr:rowOff>10160</xdr:rowOff>
    </xdr:to>
    <xdr:sp macro="" textlink="">
      <xdr:nvSpPr>
        <xdr:cNvPr id="15774" name="Tijdschema ASICS NK atletiek 2022 - V2.3.xlsm">
          <a:extLst>
            <a:ext uri="{FF2B5EF4-FFF2-40B4-BE49-F238E27FC236}">
              <a16:creationId xmlns:a16="http://schemas.microsoft.com/office/drawing/2014/main" id="{6ADFE74B-7EBC-40A5-805A-778EBF7381CE}"/>
            </a:ext>
          </a:extLst>
        </xdr:cNvPr>
        <xdr:cNvSpPr/>
      </xdr:nvSpPr>
      <xdr:spPr>
        <a:xfrm>
          <a:off x="10313924" y="492760"/>
          <a:ext cx="508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NL" sz="700">
              <a:solidFill>
                <a:srgbClr val="000000"/>
              </a:solidFill>
              <a:latin typeface="Arial Narrow" panose="020B0606020202030204" pitchFamily="34" charset="0"/>
            </a:rPr>
            <a:t>1</a:t>
          </a:r>
        </a:p>
      </xdr:txBody>
    </xdr:sp>
    <xdr:clientData/>
  </xdr:twoCellAnchor>
  <xdr:twoCellAnchor>
    <xdr:from>
      <xdr:col>79</xdr:col>
      <xdr:colOff>80264</xdr:colOff>
      <xdr:row>4</xdr:row>
      <xdr:rowOff>5080</xdr:rowOff>
    </xdr:from>
    <xdr:to>
      <xdr:col>79</xdr:col>
      <xdr:colOff>80264</xdr:colOff>
      <xdr:row>5</xdr:row>
      <xdr:rowOff>10160</xdr:rowOff>
    </xdr:to>
    <xdr:sp macro="" textlink="">
      <xdr:nvSpPr>
        <xdr:cNvPr id="15775" name="Rectangle 15774">
          <a:extLst>
            <a:ext uri="{FF2B5EF4-FFF2-40B4-BE49-F238E27FC236}">
              <a16:creationId xmlns:a16="http://schemas.microsoft.com/office/drawing/2014/main" id="{E0082843-94B9-44C0-9DA3-8F89DA84FA4B}"/>
            </a:ext>
          </a:extLst>
        </xdr:cNvPr>
        <xdr:cNvSpPr/>
      </xdr:nvSpPr>
      <xdr:spPr>
        <a:xfrm>
          <a:off x="10313924"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79</xdr:col>
      <xdr:colOff>80264</xdr:colOff>
      <xdr:row>4</xdr:row>
      <xdr:rowOff>5080</xdr:rowOff>
    </xdr:from>
    <xdr:to>
      <xdr:col>79</xdr:col>
      <xdr:colOff>80264</xdr:colOff>
      <xdr:row>5</xdr:row>
      <xdr:rowOff>10160</xdr:rowOff>
    </xdr:to>
    <xdr:sp macro="" textlink="">
      <xdr:nvSpPr>
        <xdr:cNvPr id="15776" name="Rectangle 15775">
          <a:extLst>
            <a:ext uri="{FF2B5EF4-FFF2-40B4-BE49-F238E27FC236}">
              <a16:creationId xmlns:a16="http://schemas.microsoft.com/office/drawing/2014/main" id="{8320B31B-5F7C-4319-8ECA-DA00807CFEB1}"/>
            </a:ext>
          </a:extLst>
        </xdr:cNvPr>
        <xdr:cNvSpPr/>
      </xdr:nvSpPr>
      <xdr:spPr>
        <a:xfrm>
          <a:off x="10313924"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79</xdr:col>
      <xdr:colOff>80264</xdr:colOff>
      <xdr:row>4</xdr:row>
      <xdr:rowOff>5080</xdr:rowOff>
    </xdr:from>
    <xdr:to>
      <xdr:col>79</xdr:col>
      <xdr:colOff>80264</xdr:colOff>
      <xdr:row>5</xdr:row>
      <xdr:rowOff>10160</xdr:rowOff>
    </xdr:to>
    <xdr:sp macro="" textlink="">
      <xdr:nvSpPr>
        <xdr:cNvPr id="15777" name="Rectangle 15776">
          <a:extLst>
            <a:ext uri="{FF2B5EF4-FFF2-40B4-BE49-F238E27FC236}">
              <a16:creationId xmlns:a16="http://schemas.microsoft.com/office/drawing/2014/main" id="{315709D8-B92A-4576-8C14-3C5FB724878F}"/>
            </a:ext>
          </a:extLst>
        </xdr:cNvPr>
        <xdr:cNvSpPr/>
      </xdr:nvSpPr>
      <xdr:spPr>
        <a:xfrm>
          <a:off x="10313924"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85</xdr:col>
      <xdr:colOff>80264</xdr:colOff>
      <xdr:row>4</xdr:row>
      <xdr:rowOff>5080</xdr:rowOff>
    </xdr:from>
    <xdr:to>
      <xdr:col>86</xdr:col>
      <xdr:colOff>1524</xdr:colOff>
      <xdr:row>5</xdr:row>
      <xdr:rowOff>10160</xdr:rowOff>
    </xdr:to>
    <xdr:sp macro="" textlink="">
      <xdr:nvSpPr>
        <xdr:cNvPr id="15778" name="Tijdschema ASICS NK atletiek 2022 - V2.3.xlsm">
          <a:extLst>
            <a:ext uri="{FF2B5EF4-FFF2-40B4-BE49-F238E27FC236}">
              <a16:creationId xmlns:a16="http://schemas.microsoft.com/office/drawing/2014/main" id="{E6729035-C3C5-4977-A482-B8C121DDA565}"/>
            </a:ext>
          </a:extLst>
        </xdr:cNvPr>
        <xdr:cNvSpPr/>
      </xdr:nvSpPr>
      <xdr:spPr>
        <a:xfrm>
          <a:off x="11091164" y="492760"/>
          <a:ext cx="508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NL" sz="700">
              <a:solidFill>
                <a:srgbClr val="000000"/>
              </a:solidFill>
              <a:latin typeface="Arial Narrow" panose="020B0606020202030204" pitchFamily="34" charset="0"/>
            </a:rPr>
            <a:t>1</a:t>
          </a:r>
        </a:p>
      </xdr:txBody>
    </xdr:sp>
    <xdr:clientData/>
  </xdr:twoCellAnchor>
  <xdr:twoCellAnchor>
    <xdr:from>
      <xdr:col>85</xdr:col>
      <xdr:colOff>80264</xdr:colOff>
      <xdr:row>4</xdr:row>
      <xdr:rowOff>5080</xdr:rowOff>
    </xdr:from>
    <xdr:to>
      <xdr:col>85</xdr:col>
      <xdr:colOff>80264</xdr:colOff>
      <xdr:row>5</xdr:row>
      <xdr:rowOff>10160</xdr:rowOff>
    </xdr:to>
    <xdr:sp macro="" textlink="">
      <xdr:nvSpPr>
        <xdr:cNvPr id="15779" name="Rectangle 15778">
          <a:extLst>
            <a:ext uri="{FF2B5EF4-FFF2-40B4-BE49-F238E27FC236}">
              <a16:creationId xmlns:a16="http://schemas.microsoft.com/office/drawing/2014/main" id="{A408079B-726F-4B61-B12A-CB53FBD235C1}"/>
            </a:ext>
          </a:extLst>
        </xdr:cNvPr>
        <xdr:cNvSpPr/>
      </xdr:nvSpPr>
      <xdr:spPr>
        <a:xfrm>
          <a:off x="11091164"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85</xdr:col>
      <xdr:colOff>80264</xdr:colOff>
      <xdr:row>4</xdr:row>
      <xdr:rowOff>5080</xdr:rowOff>
    </xdr:from>
    <xdr:to>
      <xdr:col>85</xdr:col>
      <xdr:colOff>80264</xdr:colOff>
      <xdr:row>5</xdr:row>
      <xdr:rowOff>10160</xdr:rowOff>
    </xdr:to>
    <xdr:sp macro="" textlink="">
      <xdr:nvSpPr>
        <xdr:cNvPr id="15780" name="Rectangle 15779">
          <a:extLst>
            <a:ext uri="{FF2B5EF4-FFF2-40B4-BE49-F238E27FC236}">
              <a16:creationId xmlns:a16="http://schemas.microsoft.com/office/drawing/2014/main" id="{AF82E950-67D7-418D-B10D-F0321E90A56C}"/>
            </a:ext>
          </a:extLst>
        </xdr:cNvPr>
        <xdr:cNvSpPr/>
      </xdr:nvSpPr>
      <xdr:spPr>
        <a:xfrm>
          <a:off x="11091164"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85</xdr:col>
      <xdr:colOff>80264</xdr:colOff>
      <xdr:row>4</xdr:row>
      <xdr:rowOff>5080</xdr:rowOff>
    </xdr:from>
    <xdr:to>
      <xdr:col>85</xdr:col>
      <xdr:colOff>80264</xdr:colOff>
      <xdr:row>5</xdr:row>
      <xdr:rowOff>10160</xdr:rowOff>
    </xdr:to>
    <xdr:sp macro="" textlink="">
      <xdr:nvSpPr>
        <xdr:cNvPr id="15781" name="Rectangle 15780">
          <a:extLst>
            <a:ext uri="{FF2B5EF4-FFF2-40B4-BE49-F238E27FC236}">
              <a16:creationId xmlns:a16="http://schemas.microsoft.com/office/drawing/2014/main" id="{13211B13-C6B3-4113-9523-838B631047D4}"/>
            </a:ext>
          </a:extLst>
        </xdr:cNvPr>
        <xdr:cNvSpPr/>
      </xdr:nvSpPr>
      <xdr:spPr>
        <a:xfrm>
          <a:off x="11091164"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92</xdr:col>
      <xdr:colOff>54356</xdr:colOff>
      <xdr:row>4</xdr:row>
      <xdr:rowOff>5080</xdr:rowOff>
    </xdr:from>
    <xdr:to>
      <xdr:col>92</xdr:col>
      <xdr:colOff>105156</xdr:colOff>
      <xdr:row>5</xdr:row>
      <xdr:rowOff>10160</xdr:rowOff>
    </xdr:to>
    <xdr:sp macro="" textlink="">
      <xdr:nvSpPr>
        <xdr:cNvPr id="15782" name="Tijdschema ASICS NK atletiek 2022 - V2.3.xlsm">
          <a:extLst>
            <a:ext uri="{FF2B5EF4-FFF2-40B4-BE49-F238E27FC236}">
              <a16:creationId xmlns:a16="http://schemas.microsoft.com/office/drawing/2014/main" id="{5B4387E1-7482-4DFA-9738-473D4C1E53A5}"/>
            </a:ext>
          </a:extLst>
        </xdr:cNvPr>
        <xdr:cNvSpPr/>
      </xdr:nvSpPr>
      <xdr:spPr>
        <a:xfrm>
          <a:off x="11972036" y="492760"/>
          <a:ext cx="508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en-NL" sz="700">
              <a:solidFill>
                <a:srgbClr val="000000"/>
              </a:solidFill>
              <a:latin typeface="Arial Narrow" panose="020B0606020202030204" pitchFamily="34" charset="0"/>
            </a:rPr>
            <a:t>1</a:t>
          </a:r>
        </a:p>
      </xdr:txBody>
    </xdr:sp>
    <xdr:clientData/>
  </xdr:twoCellAnchor>
  <xdr:twoCellAnchor>
    <xdr:from>
      <xdr:col>92</xdr:col>
      <xdr:colOff>54356</xdr:colOff>
      <xdr:row>4</xdr:row>
      <xdr:rowOff>5080</xdr:rowOff>
    </xdr:from>
    <xdr:to>
      <xdr:col>92</xdr:col>
      <xdr:colOff>54356</xdr:colOff>
      <xdr:row>5</xdr:row>
      <xdr:rowOff>10160</xdr:rowOff>
    </xdr:to>
    <xdr:sp macro="" textlink="">
      <xdr:nvSpPr>
        <xdr:cNvPr id="15783" name="Rectangle 15782">
          <a:extLst>
            <a:ext uri="{FF2B5EF4-FFF2-40B4-BE49-F238E27FC236}">
              <a16:creationId xmlns:a16="http://schemas.microsoft.com/office/drawing/2014/main" id="{A4B2ECA9-B8DC-4129-9904-7A67CB9E65F9}"/>
            </a:ext>
          </a:extLst>
        </xdr:cNvPr>
        <xdr:cNvSpPr/>
      </xdr:nvSpPr>
      <xdr:spPr>
        <a:xfrm>
          <a:off x="11972036" y="492760"/>
          <a:ext cx="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92</xdr:col>
      <xdr:colOff>54356</xdr:colOff>
      <xdr:row>4</xdr:row>
      <xdr:rowOff>5080</xdr:rowOff>
    </xdr:from>
    <xdr:to>
      <xdr:col>92</xdr:col>
      <xdr:colOff>54356</xdr:colOff>
      <xdr:row>5</xdr:row>
      <xdr:rowOff>10160</xdr:rowOff>
    </xdr:to>
    <xdr:sp macro="" textlink="">
      <xdr:nvSpPr>
        <xdr:cNvPr id="15784" name="Rectangle 15783">
          <a:extLst>
            <a:ext uri="{FF2B5EF4-FFF2-40B4-BE49-F238E27FC236}">
              <a16:creationId xmlns:a16="http://schemas.microsoft.com/office/drawing/2014/main" id="{989B4527-CA08-4474-86CC-2266705B088F}"/>
            </a:ext>
          </a:extLst>
        </xdr:cNvPr>
        <xdr:cNvSpPr/>
      </xdr:nvSpPr>
      <xdr:spPr>
        <a:xfrm>
          <a:off x="11972036" y="4927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twoCellAnchor>
    <xdr:from>
      <xdr:col>92</xdr:col>
      <xdr:colOff>54356</xdr:colOff>
      <xdr:row>4</xdr:row>
      <xdr:rowOff>5080</xdr:rowOff>
    </xdr:from>
    <xdr:to>
      <xdr:col>92</xdr:col>
      <xdr:colOff>54356</xdr:colOff>
      <xdr:row>5</xdr:row>
      <xdr:rowOff>10160</xdr:rowOff>
    </xdr:to>
    <xdr:sp macro="" textlink="">
      <xdr:nvSpPr>
        <xdr:cNvPr id="15785" name="Rectangle 15784">
          <a:extLst>
            <a:ext uri="{FF2B5EF4-FFF2-40B4-BE49-F238E27FC236}">
              <a16:creationId xmlns:a16="http://schemas.microsoft.com/office/drawing/2014/main" id="{D86D8150-983F-454C-BDC8-20A6F8080C94}"/>
            </a:ext>
          </a:extLst>
        </xdr:cNvPr>
        <xdr:cNvSpPr/>
      </xdr:nvSpPr>
      <xdr:spPr>
        <a:xfrm>
          <a:off x="11972036" y="4927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NL"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840740</xdr:colOff>
      <xdr:row>1</xdr:row>
      <xdr:rowOff>6472</xdr:rowOff>
    </xdr:to>
    <xdr:pic>
      <xdr:nvPicPr>
        <xdr:cNvPr id="2" name="Picture 1">
          <a:extLst>
            <a:ext uri="{FF2B5EF4-FFF2-40B4-BE49-F238E27FC236}">
              <a16:creationId xmlns:a16="http://schemas.microsoft.com/office/drawing/2014/main" id="{665A3A33-E183-452C-B36A-72012EDE8565}"/>
            </a:ext>
          </a:extLst>
        </xdr:cNvPr>
        <xdr:cNvPicPr>
          <a:picLocks noChangeAspect="1"/>
        </xdr:cNvPicPr>
      </xdr:nvPicPr>
      <xdr:blipFill>
        <a:blip xmlns:r="http://schemas.openxmlformats.org/officeDocument/2006/relationships" r:embed="rId1"/>
        <a:stretch>
          <a:fillRect/>
        </a:stretch>
      </xdr:blipFill>
      <xdr:spPr>
        <a:xfrm>
          <a:off x="0" y="0"/>
          <a:ext cx="5046980" cy="63893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840740</xdr:colOff>
      <xdr:row>1</xdr:row>
      <xdr:rowOff>5136</xdr:rowOff>
    </xdr:to>
    <xdr:pic>
      <xdr:nvPicPr>
        <xdr:cNvPr id="2" name="Picture 1">
          <a:extLst>
            <a:ext uri="{FF2B5EF4-FFF2-40B4-BE49-F238E27FC236}">
              <a16:creationId xmlns:a16="http://schemas.microsoft.com/office/drawing/2014/main" id="{58E9D0A9-3E45-4B5F-AC64-DB252996FBC7}"/>
            </a:ext>
          </a:extLst>
        </xdr:cNvPr>
        <xdr:cNvPicPr>
          <a:picLocks noChangeAspect="1"/>
        </xdr:cNvPicPr>
      </xdr:nvPicPr>
      <xdr:blipFill>
        <a:blip xmlns:r="http://schemas.openxmlformats.org/officeDocument/2006/relationships" r:embed="rId1"/>
        <a:stretch>
          <a:fillRect/>
        </a:stretch>
      </xdr:blipFill>
      <xdr:spPr>
        <a:xfrm>
          <a:off x="0" y="0"/>
          <a:ext cx="5999480" cy="75951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45</xdr:col>
      <xdr:colOff>2540</xdr:colOff>
      <xdr:row>6</xdr:row>
      <xdr:rowOff>7620</xdr:rowOff>
    </xdr:from>
    <xdr:to>
      <xdr:col>46</xdr:col>
      <xdr:colOff>0</xdr:colOff>
      <xdr:row>7</xdr:row>
      <xdr:rowOff>12700</xdr:rowOff>
    </xdr:to>
    <xdr:sp macro="" textlink="">
      <xdr:nvSpPr>
        <xdr:cNvPr id="30674" name="NK Teams 2026 Tijdschema - V1.2.xlsm">
          <a:extLst>
            <a:ext uri="{FF2B5EF4-FFF2-40B4-BE49-F238E27FC236}">
              <a16:creationId xmlns:a16="http://schemas.microsoft.com/office/drawing/2014/main" id="{B9A1C117-D71F-43C7-9E41-283B6FD31DFA}"/>
            </a:ext>
          </a:extLst>
        </xdr:cNvPr>
        <xdr:cNvSpPr/>
      </xdr:nvSpPr>
      <xdr:spPr>
        <a:xfrm>
          <a:off x="5831840" y="739140"/>
          <a:ext cx="1270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100m Mannen </a:t>
          </a:r>
        </a:p>
      </xdr:txBody>
    </xdr:sp>
    <xdr:clientData/>
  </xdr:twoCellAnchor>
  <xdr:twoCellAnchor>
    <xdr:from>
      <xdr:col>44</xdr:col>
      <xdr:colOff>55880</xdr:colOff>
      <xdr:row>6</xdr:row>
      <xdr:rowOff>7620</xdr:rowOff>
    </xdr:from>
    <xdr:to>
      <xdr:col>45</xdr:col>
      <xdr:colOff>2540</xdr:colOff>
      <xdr:row>7</xdr:row>
      <xdr:rowOff>12700</xdr:rowOff>
    </xdr:to>
    <xdr:sp macro="" textlink="">
      <xdr:nvSpPr>
        <xdr:cNvPr id="30675" name="Rectangle 30674">
          <a:extLst>
            <a:ext uri="{FF2B5EF4-FFF2-40B4-BE49-F238E27FC236}">
              <a16:creationId xmlns:a16="http://schemas.microsoft.com/office/drawing/2014/main" id="{40273C31-F8EF-417E-9682-56B71ED70669}"/>
            </a:ext>
          </a:extLst>
        </xdr:cNvPr>
        <xdr:cNvSpPr/>
      </xdr:nvSpPr>
      <xdr:spPr>
        <a:xfrm>
          <a:off x="575564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45</xdr:col>
      <xdr:colOff>2540</xdr:colOff>
      <xdr:row>6</xdr:row>
      <xdr:rowOff>7620</xdr:rowOff>
    </xdr:from>
    <xdr:to>
      <xdr:col>45</xdr:col>
      <xdr:colOff>2540</xdr:colOff>
      <xdr:row>7</xdr:row>
      <xdr:rowOff>12700</xdr:rowOff>
    </xdr:to>
    <xdr:sp macro="" textlink="">
      <xdr:nvSpPr>
        <xdr:cNvPr id="30676" name="Rectangle 30675">
          <a:extLst>
            <a:ext uri="{FF2B5EF4-FFF2-40B4-BE49-F238E27FC236}">
              <a16:creationId xmlns:a16="http://schemas.microsoft.com/office/drawing/2014/main" id="{D5136799-527B-4C4C-B8EA-8C40998217FF}"/>
            </a:ext>
          </a:extLst>
        </xdr:cNvPr>
        <xdr:cNvSpPr/>
      </xdr:nvSpPr>
      <xdr:spPr>
        <a:xfrm>
          <a:off x="583184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44</xdr:col>
      <xdr:colOff>55880</xdr:colOff>
      <xdr:row>6</xdr:row>
      <xdr:rowOff>7620</xdr:rowOff>
    </xdr:from>
    <xdr:to>
      <xdr:col>44</xdr:col>
      <xdr:colOff>55880</xdr:colOff>
      <xdr:row>7</xdr:row>
      <xdr:rowOff>12700</xdr:rowOff>
    </xdr:to>
    <xdr:sp macro="" textlink="">
      <xdr:nvSpPr>
        <xdr:cNvPr id="30677" name="Rectangle 30676">
          <a:extLst>
            <a:ext uri="{FF2B5EF4-FFF2-40B4-BE49-F238E27FC236}">
              <a16:creationId xmlns:a16="http://schemas.microsoft.com/office/drawing/2014/main" id="{4ADB91CF-E7E3-4F05-A3CF-596D203E8CD4}"/>
            </a:ext>
          </a:extLst>
        </xdr:cNvPr>
        <xdr:cNvSpPr/>
      </xdr:nvSpPr>
      <xdr:spPr>
        <a:xfrm>
          <a:off x="575564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47</xdr:col>
      <xdr:colOff>2540</xdr:colOff>
      <xdr:row>6</xdr:row>
      <xdr:rowOff>7620</xdr:rowOff>
    </xdr:from>
    <xdr:to>
      <xdr:col>48</xdr:col>
      <xdr:colOff>0</xdr:colOff>
      <xdr:row>7</xdr:row>
      <xdr:rowOff>12700</xdr:rowOff>
    </xdr:to>
    <xdr:sp macro="" textlink="">
      <xdr:nvSpPr>
        <xdr:cNvPr id="30678" name="NK Teams 2026 Tijdschema - V1.2.xlsm">
          <a:extLst>
            <a:ext uri="{FF2B5EF4-FFF2-40B4-BE49-F238E27FC236}">
              <a16:creationId xmlns:a16="http://schemas.microsoft.com/office/drawing/2014/main" id="{0525AB03-160A-42BB-916F-2DACEEA44720}"/>
            </a:ext>
          </a:extLst>
        </xdr:cNvPr>
        <xdr:cNvSpPr/>
      </xdr:nvSpPr>
      <xdr:spPr>
        <a:xfrm>
          <a:off x="6090920" y="739140"/>
          <a:ext cx="1270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100m Vrouwen </a:t>
          </a:r>
        </a:p>
      </xdr:txBody>
    </xdr:sp>
    <xdr:clientData/>
  </xdr:twoCellAnchor>
  <xdr:twoCellAnchor>
    <xdr:from>
      <xdr:col>46</xdr:col>
      <xdr:colOff>55880</xdr:colOff>
      <xdr:row>6</xdr:row>
      <xdr:rowOff>7620</xdr:rowOff>
    </xdr:from>
    <xdr:to>
      <xdr:col>47</xdr:col>
      <xdr:colOff>2540</xdr:colOff>
      <xdr:row>7</xdr:row>
      <xdr:rowOff>12700</xdr:rowOff>
    </xdr:to>
    <xdr:sp macro="" textlink="">
      <xdr:nvSpPr>
        <xdr:cNvPr id="30679" name="Rectangle 30678">
          <a:extLst>
            <a:ext uri="{FF2B5EF4-FFF2-40B4-BE49-F238E27FC236}">
              <a16:creationId xmlns:a16="http://schemas.microsoft.com/office/drawing/2014/main" id="{670FA5DB-5523-4D80-847E-3FC904AC055A}"/>
            </a:ext>
          </a:extLst>
        </xdr:cNvPr>
        <xdr:cNvSpPr/>
      </xdr:nvSpPr>
      <xdr:spPr>
        <a:xfrm>
          <a:off x="601472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47</xdr:col>
      <xdr:colOff>2540</xdr:colOff>
      <xdr:row>6</xdr:row>
      <xdr:rowOff>7620</xdr:rowOff>
    </xdr:from>
    <xdr:to>
      <xdr:col>47</xdr:col>
      <xdr:colOff>2540</xdr:colOff>
      <xdr:row>7</xdr:row>
      <xdr:rowOff>12700</xdr:rowOff>
    </xdr:to>
    <xdr:sp macro="" textlink="">
      <xdr:nvSpPr>
        <xdr:cNvPr id="30680" name="Rectangle 30679">
          <a:extLst>
            <a:ext uri="{FF2B5EF4-FFF2-40B4-BE49-F238E27FC236}">
              <a16:creationId xmlns:a16="http://schemas.microsoft.com/office/drawing/2014/main" id="{8AC78845-95C4-4600-9097-54A93F741451}"/>
            </a:ext>
          </a:extLst>
        </xdr:cNvPr>
        <xdr:cNvSpPr/>
      </xdr:nvSpPr>
      <xdr:spPr>
        <a:xfrm>
          <a:off x="609092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46</xdr:col>
      <xdr:colOff>55880</xdr:colOff>
      <xdr:row>6</xdr:row>
      <xdr:rowOff>7620</xdr:rowOff>
    </xdr:from>
    <xdr:to>
      <xdr:col>46</xdr:col>
      <xdr:colOff>55880</xdr:colOff>
      <xdr:row>7</xdr:row>
      <xdr:rowOff>12700</xdr:rowOff>
    </xdr:to>
    <xdr:sp macro="" textlink="">
      <xdr:nvSpPr>
        <xdr:cNvPr id="30681" name="Rectangle 30680">
          <a:extLst>
            <a:ext uri="{FF2B5EF4-FFF2-40B4-BE49-F238E27FC236}">
              <a16:creationId xmlns:a16="http://schemas.microsoft.com/office/drawing/2014/main" id="{A6100A41-0515-4153-943F-07DDD9097AF9}"/>
            </a:ext>
          </a:extLst>
        </xdr:cNvPr>
        <xdr:cNvSpPr/>
      </xdr:nvSpPr>
      <xdr:spPr>
        <a:xfrm>
          <a:off x="601472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75</xdr:col>
      <xdr:colOff>2540</xdr:colOff>
      <xdr:row>6</xdr:row>
      <xdr:rowOff>7620</xdr:rowOff>
    </xdr:from>
    <xdr:to>
      <xdr:col>76</xdr:col>
      <xdr:colOff>0</xdr:colOff>
      <xdr:row>7</xdr:row>
      <xdr:rowOff>12700</xdr:rowOff>
    </xdr:to>
    <xdr:sp macro="" textlink="">
      <xdr:nvSpPr>
        <xdr:cNvPr id="30682" name="NK Teams 2026 Tijdschema - V1.2.xlsm">
          <a:extLst>
            <a:ext uri="{FF2B5EF4-FFF2-40B4-BE49-F238E27FC236}">
              <a16:creationId xmlns:a16="http://schemas.microsoft.com/office/drawing/2014/main" id="{464C21B1-B680-4EEB-A7C2-FF82DC8AB0FF}"/>
            </a:ext>
          </a:extLst>
        </xdr:cNvPr>
        <xdr:cNvSpPr/>
      </xdr:nvSpPr>
      <xdr:spPr>
        <a:xfrm>
          <a:off x="9718040" y="739140"/>
          <a:ext cx="1270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200m Mannen </a:t>
          </a:r>
        </a:p>
      </xdr:txBody>
    </xdr:sp>
    <xdr:clientData/>
  </xdr:twoCellAnchor>
  <xdr:twoCellAnchor>
    <xdr:from>
      <xdr:col>74</xdr:col>
      <xdr:colOff>55880</xdr:colOff>
      <xdr:row>6</xdr:row>
      <xdr:rowOff>7620</xdr:rowOff>
    </xdr:from>
    <xdr:to>
      <xdr:col>75</xdr:col>
      <xdr:colOff>2540</xdr:colOff>
      <xdr:row>7</xdr:row>
      <xdr:rowOff>12700</xdr:rowOff>
    </xdr:to>
    <xdr:sp macro="" textlink="">
      <xdr:nvSpPr>
        <xdr:cNvPr id="30683" name="Rectangle 30682">
          <a:extLst>
            <a:ext uri="{FF2B5EF4-FFF2-40B4-BE49-F238E27FC236}">
              <a16:creationId xmlns:a16="http://schemas.microsoft.com/office/drawing/2014/main" id="{48CD2A3D-886D-4318-9B99-76FC1EF4BD94}"/>
            </a:ext>
          </a:extLst>
        </xdr:cNvPr>
        <xdr:cNvSpPr/>
      </xdr:nvSpPr>
      <xdr:spPr>
        <a:xfrm>
          <a:off x="964184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75</xdr:col>
      <xdr:colOff>2540</xdr:colOff>
      <xdr:row>6</xdr:row>
      <xdr:rowOff>7620</xdr:rowOff>
    </xdr:from>
    <xdr:to>
      <xdr:col>75</xdr:col>
      <xdr:colOff>2540</xdr:colOff>
      <xdr:row>7</xdr:row>
      <xdr:rowOff>12700</xdr:rowOff>
    </xdr:to>
    <xdr:sp macro="" textlink="">
      <xdr:nvSpPr>
        <xdr:cNvPr id="30684" name="Rectangle 30683">
          <a:extLst>
            <a:ext uri="{FF2B5EF4-FFF2-40B4-BE49-F238E27FC236}">
              <a16:creationId xmlns:a16="http://schemas.microsoft.com/office/drawing/2014/main" id="{8CE21ED8-D982-48A9-A3E1-2BAE7F68791E}"/>
            </a:ext>
          </a:extLst>
        </xdr:cNvPr>
        <xdr:cNvSpPr/>
      </xdr:nvSpPr>
      <xdr:spPr>
        <a:xfrm>
          <a:off x="971804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74</xdr:col>
      <xdr:colOff>55880</xdr:colOff>
      <xdr:row>6</xdr:row>
      <xdr:rowOff>7620</xdr:rowOff>
    </xdr:from>
    <xdr:to>
      <xdr:col>74</xdr:col>
      <xdr:colOff>55880</xdr:colOff>
      <xdr:row>7</xdr:row>
      <xdr:rowOff>12700</xdr:rowOff>
    </xdr:to>
    <xdr:sp macro="" textlink="">
      <xdr:nvSpPr>
        <xdr:cNvPr id="30685" name="Rectangle 30684">
          <a:extLst>
            <a:ext uri="{FF2B5EF4-FFF2-40B4-BE49-F238E27FC236}">
              <a16:creationId xmlns:a16="http://schemas.microsoft.com/office/drawing/2014/main" id="{C5C6DD98-E3F2-4C36-98E3-E86F5997DF44}"/>
            </a:ext>
          </a:extLst>
        </xdr:cNvPr>
        <xdr:cNvSpPr/>
      </xdr:nvSpPr>
      <xdr:spPr>
        <a:xfrm>
          <a:off x="964184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77</xdr:col>
      <xdr:colOff>2540</xdr:colOff>
      <xdr:row>6</xdr:row>
      <xdr:rowOff>7620</xdr:rowOff>
    </xdr:from>
    <xdr:to>
      <xdr:col>78</xdr:col>
      <xdr:colOff>0</xdr:colOff>
      <xdr:row>7</xdr:row>
      <xdr:rowOff>12700</xdr:rowOff>
    </xdr:to>
    <xdr:sp macro="" textlink="">
      <xdr:nvSpPr>
        <xdr:cNvPr id="30686" name="NK Teams 2026 Tijdschema - V1.2.xlsm">
          <a:extLst>
            <a:ext uri="{FF2B5EF4-FFF2-40B4-BE49-F238E27FC236}">
              <a16:creationId xmlns:a16="http://schemas.microsoft.com/office/drawing/2014/main" id="{41C35ABB-D8B2-4D91-9556-01A958C327DF}"/>
            </a:ext>
          </a:extLst>
        </xdr:cNvPr>
        <xdr:cNvSpPr/>
      </xdr:nvSpPr>
      <xdr:spPr>
        <a:xfrm>
          <a:off x="9977120" y="739140"/>
          <a:ext cx="1270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200m Vrouwen </a:t>
          </a:r>
        </a:p>
      </xdr:txBody>
    </xdr:sp>
    <xdr:clientData/>
  </xdr:twoCellAnchor>
  <xdr:twoCellAnchor>
    <xdr:from>
      <xdr:col>76</xdr:col>
      <xdr:colOff>55880</xdr:colOff>
      <xdr:row>6</xdr:row>
      <xdr:rowOff>7620</xdr:rowOff>
    </xdr:from>
    <xdr:to>
      <xdr:col>77</xdr:col>
      <xdr:colOff>2540</xdr:colOff>
      <xdr:row>7</xdr:row>
      <xdr:rowOff>12700</xdr:rowOff>
    </xdr:to>
    <xdr:sp macro="" textlink="">
      <xdr:nvSpPr>
        <xdr:cNvPr id="30687" name="Rectangle 30686">
          <a:extLst>
            <a:ext uri="{FF2B5EF4-FFF2-40B4-BE49-F238E27FC236}">
              <a16:creationId xmlns:a16="http://schemas.microsoft.com/office/drawing/2014/main" id="{4091F310-00C3-45FE-9AB6-715C94F8C933}"/>
            </a:ext>
          </a:extLst>
        </xdr:cNvPr>
        <xdr:cNvSpPr/>
      </xdr:nvSpPr>
      <xdr:spPr>
        <a:xfrm>
          <a:off x="990092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77</xdr:col>
      <xdr:colOff>2540</xdr:colOff>
      <xdr:row>6</xdr:row>
      <xdr:rowOff>7620</xdr:rowOff>
    </xdr:from>
    <xdr:to>
      <xdr:col>77</xdr:col>
      <xdr:colOff>2540</xdr:colOff>
      <xdr:row>7</xdr:row>
      <xdr:rowOff>12700</xdr:rowOff>
    </xdr:to>
    <xdr:sp macro="" textlink="">
      <xdr:nvSpPr>
        <xdr:cNvPr id="30688" name="Rectangle 30687">
          <a:extLst>
            <a:ext uri="{FF2B5EF4-FFF2-40B4-BE49-F238E27FC236}">
              <a16:creationId xmlns:a16="http://schemas.microsoft.com/office/drawing/2014/main" id="{513D187D-56AD-441A-A78A-7BB0682B5DBD}"/>
            </a:ext>
          </a:extLst>
        </xdr:cNvPr>
        <xdr:cNvSpPr/>
      </xdr:nvSpPr>
      <xdr:spPr>
        <a:xfrm>
          <a:off x="997712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76</xdr:col>
      <xdr:colOff>55880</xdr:colOff>
      <xdr:row>6</xdr:row>
      <xdr:rowOff>7620</xdr:rowOff>
    </xdr:from>
    <xdr:to>
      <xdr:col>76</xdr:col>
      <xdr:colOff>55880</xdr:colOff>
      <xdr:row>7</xdr:row>
      <xdr:rowOff>12700</xdr:rowOff>
    </xdr:to>
    <xdr:sp macro="" textlink="">
      <xdr:nvSpPr>
        <xdr:cNvPr id="30689" name="Rectangle 30688">
          <a:extLst>
            <a:ext uri="{FF2B5EF4-FFF2-40B4-BE49-F238E27FC236}">
              <a16:creationId xmlns:a16="http://schemas.microsoft.com/office/drawing/2014/main" id="{F9064DC5-57A5-4753-A565-9CBEEE5B2061}"/>
            </a:ext>
          </a:extLst>
        </xdr:cNvPr>
        <xdr:cNvSpPr/>
      </xdr:nvSpPr>
      <xdr:spPr>
        <a:xfrm>
          <a:off x="990092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51</xdr:col>
      <xdr:colOff>2540</xdr:colOff>
      <xdr:row>6</xdr:row>
      <xdr:rowOff>7620</xdr:rowOff>
    </xdr:from>
    <xdr:to>
      <xdr:col>52</xdr:col>
      <xdr:colOff>0</xdr:colOff>
      <xdr:row>7</xdr:row>
      <xdr:rowOff>12700</xdr:rowOff>
    </xdr:to>
    <xdr:sp macro="" textlink="">
      <xdr:nvSpPr>
        <xdr:cNvPr id="30690" name="NK Teams 2026 Tijdschema - V1.2.xlsm">
          <a:extLst>
            <a:ext uri="{FF2B5EF4-FFF2-40B4-BE49-F238E27FC236}">
              <a16:creationId xmlns:a16="http://schemas.microsoft.com/office/drawing/2014/main" id="{EE86023C-C5A8-41FF-A703-17A2FFCA723E}"/>
            </a:ext>
          </a:extLst>
        </xdr:cNvPr>
        <xdr:cNvSpPr/>
      </xdr:nvSpPr>
      <xdr:spPr>
        <a:xfrm>
          <a:off x="6609080" y="739140"/>
          <a:ext cx="1270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400m Mannen </a:t>
          </a:r>
        </a:p>
      </xdr:txBody>
    </xdr:sp>
    <xdr:clientData/>
  </xdr:twoCellAnchor>
  <xdr:twoCellAnchor>
    <xdr:from>
      <xdr:col>50</xdr:col>
      <xdr:colOff>55880</xdr:colOff>
      <xdr:row>6</xdr:row>
      <xdr:rowOff>7620</xdr:rowOff>
    </xdr:from>
    <xdr:to>
      <xdr:col>51</xdr:col>
      <xdr:colOff>2540</xdr:colOff>
      <xdr:row>7</xdr:row>
      <xdr:rowOff>12700</xdr:rowOff>
    </xdr:to>
    <xdr:sp macro="" textlink="">
      <xdr:nvSpPr>
        <xdr:cNvPr id="30691" name="Rectangle 30690">
          <a:extLst>
            <a:ext uri="{FF2B5EF4-FFF2-40B4-BE49-F238E27FC236}">
              <a16:creationId xmlns:a16="http://schemas.microsoft.com/office/drawing/2014/main" id="{CCB4434C-EFE2-4DDA-AF9D-45AA20B4109C}"/>
            </a:ext>
          </a:extLst>
        </xdr:cNvPr>
        <xdr:cNvSpPr/>
      </xdr:nvSpPr>
      <xdr:spPr>
        <a:xfrm>
          <a:off x="653288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51</xdr:col>
      <xdr:colOff>2540</xdr:colOff>
      <xdr:row>6</xdr:row>
      <xdr:rowOff>7620</xdr:rowOff>
    </xdr:from>
    <xdr:to>
      <xdr:col>51</xdr:col>
      <xdr:colOff>2540</xdr:colOff>
      <xdr:row>7</xdr:row>
      <xdr:rowOff>12700</xdr:rowOff>
    </xdr:to>
    <xdr:sp macro="" textlink="">
      <xdr:nvSpPr>
        <xdr:cNvPr id="30692" name="Rectangle 30691">
          <a:extLst>
            <a:ext uri="{FF2B5EF4-FFF2-40B4-BE49-F238E27FC236}">
              <a16:creationId xmlns:a16="http://schemas.microsoft.com/office/drawing/2014/main" id="{2B4577D0-CAF2-49E9-B74A-B5C07CD6D092}"/>
            </a:ext>
          </a:extLst>
        </xdr:cNvPr>
        <xdr:cNvSpPr/>
      </xdr:nvSpPr>
      <xdr:spPr>
        <a:xfrm>
          <a:off x="660908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50</xdr:col>
      <xdr:colOff>55880</xdr:colOff>
      <xdr:row>6</xdr:row>
      <xdr:rowOff>7620</xdr:rowOff>
    </xdr:from>
    <xdr:to>
      <xdr:col>50</xdr:col>
      <xdr:colOff>55880</xdr:colOff>
      <xdr:row>7</xdr:row>
      <xdr:rowOff>12700</xdr:rowOff>
    </xdr:to>
    <xdr:sp macro="" textlink="">
      <xdr:nvSpPr>
        <xdr:cNvPr id="30693" name="Rectangle 30692">
          <a:extLst>
            <a:ext uri="{FF2B5EF4-FFF2-40B4-BE49-F238E27FC236}">
              <a16:creationId xmlns:a16="http://schemas.microsoft.com/office/drawing/2014/main" id="{8A3FC334-841B-4B3B-B03D-B97F7BBD578D}"/>
            </a:ext>
          </a:extLst>
        </xdr:cNvPr>
        <xdr:cNvSpPr/>
      </xdr:nvSpPr>
      <xdr:spPr>
        <a:xfrm>
          <a:off x="653288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53</xdr:col>
      <xdr:colOff>2540</xdr:colOff>
      <xdr:row>6</xdr:row>
      <xdr:rowOff>7620</xdr:rowOff>
    </xdr:from>
    <xdr:to>
      <xdr:col>54</xdr:col>
      <xdr:colOff>0</xdr:colOff>
      <xdr:row>7</xdr:row>
      <xdr:rowOff>12700</xdr:rowOff>
    </xdr:to>
    <xdr:sp macro="" textlink="">
      <xdr:nvSpPr>
        <xdr:cNvPr id="30694" name="NK Teams 2026 Tijdschema - V1.2.xlsm">
          <a:extLst>
            <a:ext uri="{FF2B5EF4-FFF2-40B4-BE49-F238E27FC236}">
              <a16:creationId xmlns:a16="http://schemas.microsoft.com/office/drawing/2014/main" id="{60340981-470D-4365-9FDC-005CD8D48DCA}"/>
            </a:ext>
          </a:extLst>
        </xdr:cNvPr>
        <xdr:cNvSpPr/>
      </xdr:nvSpPr>
      <xdr:spPr>
        <a:xfrm>
          <a:off x="6868160" y="739140"/>
          <a:ext cx="1270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400m Vrouwen </a:t>
          </a:r>
        </a:p>
      </xdr:txBody>
    </xdr:sp>
    <xdr:clientData/>
  </xdr:twoCellAnchor>
  <xdr:twoCellAnchor>
    <xdr:from>
      <xdr:col>52</xdr:col>
      <xdr:colOff>55880</xdr:colOff>
      <xdr:row>6</xdr:row>
      <xdr:rowOff>7620</xdr:rowOff>
    </xdr:from>
    <xdr:to>
      <xdr:col>53</xdr:col>
      <xdr:colOff>2540</xdr:colOff>
      <xdr:row>7</xdr:row>
      <xdr:rowOff>12700</xdr:rowOff>
    </xdr:to>
    <xdr:sp macro="" textlink="">
      <xdr:nvSpPr>
        <xdr:cNvPr id="30695" name="Rectangle 30694">
          <a:extLst>
            <a:ext uri="{FF2B5EF4-FFF2-40B4-BE49-F238E27FC236}">
              <a16:creationId xmlns:a16="http://schemas.microsoft.com/office/drawing/2014/main" id="{A57E3FB0-2BB4-4D94-AC06-5E9EEF1FC823}"/>
            </a:ext>
          </a:extLst>
        </xdr:cNvPr>
        <xdr:cNvSpPr/>
      </xdr:nvSpPr>
      <xdr:spPr>
        <a:xfrm>
          <a:off x="679196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53</xdr:col>
      <xdr:colOff>2540</xdr:colOff>
      <xdr:row>6</xdr:row>
      <xdr:rowOff>7620</xdr:rowOff>
    </xdr:from>
    <xdr:to>
      <xdr:col>53</xdr:col>
      <xdr:colOff>2540</xdr:colOff>
      <xdr:row>7</xdr:row>
      <xdr:rowOff>12700</xdr:rowOff>
    </xdr:to>
    <xdr:sp macro="" textlink="">
      <xdr:nvSpPr>
        <xdr:cNvPr id="30696" name="Rectangle 30695">
          <a:extLst>
            <a:ext uri="{FF2B5EF4-FFF2-40B4-BE49-F238E27FC236}">
              <a16:creationId xmlns:a16="http://schemas.microsoft.com/office/drawing/2014/main" id="{0272A5BC-7A80-4C0A-9526-AF1FB9CDF4F1}"/>
            </a:ext>
          </a:extLst>
        </xdr:cNvPr>
        <xdr:cNvSpPr/>
      </xdr:nvSpPr>
      <xdr:spPr>
        <a:xfrm>
          <a:off x="686816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52</xdr:col>
      <xdr:colOff>55880</xdr:colOff>
      <xdr:row>6</xdr:row>
      <xdr:rowOff>7620</xdr:rowOff>
    </xdr:from>
    <xdr:to>
      <xdr:col>52</xdr:col>
      <xdr:colOff>55880</xdr:colOff>
      <xdr:row>7</xdr:row>
      <xdr:rowOff>12700</xdr:rowOff>
    </xdr:to>
    <xdr:sp macro="" textlink="">
      <xdr:nvSpPr>
        <xdr:cNvPr id="30697" name="Rectangle 30696">
          <a:extLst>
            <a:ext uri="{FF2B5EF4-FFF2-40B4-BE49-F238E27FC236}">
              <a16:creationId xmlns:a16="http://schemas.microsoft.com/office/drawing/2014/main" id="{E13F00D7-19B3-4499-8826-3ACE1D2A6B65}"/>
            </a:ext>
          </a:extLst>
        </xdr:cNvPr>
        <xdr:cNvSpPr/>
      </xdr:nvSpPr>
      <xdr:spPr>
        <a:xfrm>
          <a:off x="679196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56</xdr:col>
      <xdr:colOff>2540</xdr:colOff>
      <xdr:row>6</xdr:row>
      <xdr:rowOff>7620</xdr:rowOff>
    </xdr:from>
    <xdr:to>
      <xdr:col>56</xdr:col>
      <xdr:colOff>78740</xdr:colOff>
      <xdr:row>7</xdr:row>
      <xdr:rowOff>12700</xdr:rowOff>
    </xdr:to>
    <xdr:sp macro="" textlink="">
      <xdr:nvSpPr>
        <xdr:cNvPr id="30698" name="NK Teams 2026 Tijdschema - V1.2.xlsm">
          <a:extLst>
            <a:ext uri="{FF2B5EF4-FFF2-40B4-BE49-F238E27FC236}">
              <a16:creationId xmlns:a16="http://schemas.microsoft.com/office/drawing/2014/main" id="{9366AB4F-A781-43FF-85DA-6CA5669E31C9}"/>
            </a:ext>
          </a:extLst>
        </xdr:cNvPr>
        <xdr:cNvSpPr/>
      </xdr:nvSpPr>
      <xdr:spPr>
        <a:xfrm>
          <a:off x="7256780" y="739140"/>
          <a:ext cx="762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800m Mannen </a:t>
          </a:r>
        </a:p>
      </xdr:txBody>
    </xdr:sp>
    <xdr:clientData/>
  </xdr:twoCellAnchor>
  <xdr:twoCellAnchor>
    <xdr:from>
      <xdr:col>55</xdr:col>
      <xdr:colOff>81280</xdr:colOff>
      <xdr:row>6</xdr:row>
      <xdr:rowOff>7620</xdr:rowOff>
    </xdr:from>
    <xdr:to>
      <xdr:col>56</xdr:col>
      <xdr:colOff>2540</xdr:colOff>
      <xdr:row>7</xdr:row>
      <xdr:rowOff>12700</xdr:rowOff>
    </xdr:to>
    <xdr:sp macro="" textlink="">
      <xdr:nvSpPr>
        <xdr:cNvPr id="30699" name="Rectangle 30698">
          <a:extLst>
            <a:ext uri="{FF2B5EF4-FFF2-40B4-BE49-F238E27FC236}">
              <a16:creationId xmlns:a16="http://schemas.microsoft.com/office/drawing/2014/main" id="{1E74701B-30DA-4283-815A-7AD08FE8A50D}"/>
            </a:ext>
          </a:extLst>
        </xdr:cNvPr>
        <xdr:cNvSpPr/>
      </xdr:nvSpPr>
      <xdr:spPr>
        <a:xfrm>
          <a:off x="7205980"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56</xdr:col>
      <xdr:colOff>2540</xdr:colOff>
      <xdr:row>6</xdr:row>
      <xdr:rowOff>7620</xdr:rowOff>
    </xdr:from>
    <xdr:to>
      <xdr:col>56</xdr:col>
      <xdr:colOff>2540</xdr:colOff>
      <xdr:row>7</xdr:row>
      <xdr:rowOff>12700</xdr:rowOff>
    </xdr:to>
    <xdr:sp macro="" textlink="">
      <xdr:nvSpPr>
        <xdr:cNvPr id="30700" name="Rectangle 30699">
          <a:extLst>
            <a:ext uri="{FF2B5EF4-FFF2-40B4-BE49-F238E27FC236}">
              <a16:creationId xmlns:a16="http://schemas.microsoft.com/office/drawing/2014/main" id="{F0DD1588-2658-4466-AF93-606A5384D1A2}"/>
            </a:ext>
          </a:extLst>
        </xdr:cNvPr>
        <xdr:cNvSpPr/>
      </xdr:nvSpPr>
      <xdr:spPr>
        <a:xfrm>
          <a:off x="725678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55</xdr:col>
      <xdr:colOff>81280</xdr:colOff>
      <xdr:row>6</xdr:row>
      <xdr:rowOff>7620</xdr:rowOff>
    </xdr:from>
    <xdr:to>
      <xdr:col>55</xdr:col>
      <xdr:colOff>81280</xdr:colOff>
      <xdr:row>7</xdr:row>
      <xdr:rowOff>12700</xdr:rowOff>
    </xdr:to>
    <xdr:sp macro="" textlink="">
      <xdr:nvSpPr>
        <xdr:cNvPr id="30701" name="Rectangle 30700">
          <a:extLst>
            <a:ext uri="{FF2B5EF4-FFF2-40B4-BE49-F238E27FC236}">
              <a16:creationId xmlns:a16="http://schemas.microsoft.com/office/drawing/2014/main" id="{46820D5F-DA01-4224-97C1-99BEF35F4E21}"/>
            </a:ext>
          </a:extLst>
        </xdr:cNvPr>
        <xdr:cNvSpPr/>
      </xdr:nvSpPr>
      <xdr:spPr>
        <a:xfrm>
          <a:off x="720598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58</xdr:col>
      <xdr:colOff>2540</xdr:colOff>
      <xdr:row>6</xdr:row>
      <xdr:rowOff>7620</xdr:rowOff>
    </xdr:from>
    <xdr:to>
      <xdr:col>58</xdr:col>
      <xdr:colOff>78740</xdr:colOff>
      <xdr:row>7</xdr:row>
      <xdr:rowOff>12700</xdr:rowOff>
    </xdr:to>
    <xdr:sp macro="" textlink="">
      <xdr:nvSpPr>
        <xdr:cNvPr id="30702" name="NK Teams 2026 Tijdschema - V1.2.xlsm">
          <a:extLst>
            <a:ext uri="{FF2B5EF4-FFF2-40B4-BE49-F238E27FC236}">
              <a16:creationId xmlns:a16="http://schemas.microsoft.com/office/drawing/2014/main" id="{C3015B90-B935-4F51-B5F3-06C1A9999F4C}"/>
            </a:ext>
          </a:extLst>
        </xdr:cNvPr>
        <xdr:cNvSpPr/>
      </xdr:nvSpPr>
      <xdr:spPr>
        <a:xfrm>
          <a:off x="7515860" y="739140"/>
          <a:ext cx="762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800m Vrouwen </a:t>
          </a:r>
        </a:p>
      </xdr:txBody>
    </xdr:sp>
    <xdr:clientData/>
  </xdr:twoCellAnchor>
  <xdr:twoCellAnchor>
    <xdr:from>
      <xdr:col>57</xdr:col>
      <xdr:colOff>81280</xdr:colOff>
      <xdr:row>6</xdr:row>
      <xdr:rowOff>7620</xdr:rowOff>
    </xdr:from>
    <xdr:to>
      <xdr:col>58</xdr:col>
      <xdr:colOff>2540</xdr:colOff>
      <xdr:row>7</xdr:row>
      <xdr:rowOff>12700</xdr:rowOff>
    </xdr:to>
    <xdr:sp macro="" textlink="">
      <xdr:nvSpPr>
        <xdr:cNvPr id="30703" name="Rectangle 30702">
          <a:extLst>
            <a:ext uri="{FF2B5EF4-FFF2-40B4-BE49-F238E27FC236}">
              <a16:creationId xmlns:a16="http://schemas.microsoft.com/office/drawing/2014/main" id="{3E2E3B80-1022-49A9-9FBD-65D5DB73C228}"/>
            </a:ext>
          </a:extLst>
        </xdr:cNvPr>
        <xdr:cNvSpPr/>
      </xdr:nvSpPr>
      <xdr:spPr>
        <a:xfrm>
          <a:off x="7465060"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58</xdr:col>
      <xdr:colOff>2540</xdr:colOff>
      <xdr:row>6</xdr:row>
      <xdr:rowOff>7620</xdr:rowOff>
    </xdr:from>
    <xdr:to>
      <xdr:col>58</xdr:col>
      <xdr:colOff>2540</xdr:colOff>
      <xdr:row>7</xdr:row>
      <xdr:rowOff>12700</xdr:rowOff>
    </xdr:to>
    <xdr:sp macro="" textlink="">
      <xdr:nvSpPr>
        <xdr:cNvPr id="30704" name="Rectangle 30703">
          <a:extLst>
            <a:ext uri="{FF2B5EF4-FFF2-40B4-BE49-F238E27FC236}">
              <a16:creationId xmlns:a16="http://schemas.microsoft.com/office/drawing/2014/main" id="{F1E10092-0B80-45B7-A3BE-21D5E7FD0DC3}"/>
            </a:ext>
          </a:extLst>
        </xdr:cNvPr>
        <xdr:cNvSpPr/>
      </xdr:nvSpPr>
      <xdr:spPr>
        <a:xfrm>
          <a:off x="751586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57</xdr:col>
      <xdr:colOff>81280</xdr:colOff>
      <xdr:row>6</xdr:row>
      <xdr:rowOff>7620</xdr:rowOff>
    </xdr:from>
    <xdr:to>
      <xdr:col>57</xdr:col>
      <xdr:colOff>81280</xdr:colOff>
      <xdr:row>7</xdr:row>
      <xdr:rowOff>12700</xdr:rowOff>
    </xdr:to>
    <xdr:sp macro="" textlink="">
      <xdr:nvSpPr>
        <xdr:cNvPr id="30705" name="Rectangle 30704">
          <a:extLst>
            <a:ext uri="{FF2B5EF4-FFF2-40B4-BE49-F238E27FC236}">
              <a16:creationId xmlns:a16="http://schemas.microsoft.com/office/drawing/2014/main" id="{BD7B2CB1-51AD-4440-87DB-71839794DA35}"/>
            </a:ext>
          </a:extLst>
        </xdr:cNvPr>
        <xdr:cNvSpPr/>
      </xdr:nvSpPr>
      <xdr:spPr>
        <a:xfrm>
          <a:off x="746506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68</xdr:col>
      <xdr:colOff>2540</xdr:colOff>
      <xdr:row>6</xdr:row>
      <xdr:rowOff>7620</xdr:rowOff>
    </xdr:from>
    <xdr:to>
      <xdr:col>69</xdr:col>
      <xdr:colOff>25400</xdr:colOff>
      <xdr:row>7</xdr:row>
      <xdr:rowOff>12700</xdr:rowOff>
    </xdr:to>
    <xdr:sp macro="" textlink="">
      <xdr:nvSpPr>
        <xdr:cNvPr id="30706" name="NK Teams 2026 Tijdschema - V1.2.xlsm">
          <a:extLst>
            <a:ext uri="{FF2B5EF4-FFF2-40B4-BE49-F238E27FC236}">
              <a16:creationId xmlns:a16="http://schemas.microsoft.com/office/drawing/2014/main" id="{9FADDE6D-4FBD-4EF4-AB40-89B37E7E5CB8}"/>
            </a:ext>
          </a:extLst>
        </xdr:cNvPr>
        <xdr:cNvSpPr/>
      </xdr:nvSpPr>
      <xdr:spPr>
        <a:xfrm>
          <a:off x="8811260" y="739140"/>
          <a:ext cx="1524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1500m Mannen </a:t>
          </a:r>
        </a:p>
      </xdr:txBody>
    </xdr:sp>
    <xdr:clientData/>
  </xdr:twoCellAnchor>
  <xdr:twoCellAnchor>
    <xdr:from>
      <xdr:col>67</xdr:col>
      <xdr:colOff>81280</xdr:colOff>
      <xdr:row>6</xdr:row>
      <xdr:rowOff>7620</xdr:rowOff>
    </xdr:from>
    <xdr:to>
      <xdr:col>68</xdr:col>
      <xdr:colOff>2540</xdr:colOff>
      <xdr:row>7</xdr:row>
      <xdr:rowOff>12700</xdr:rowOff>
    </xdr:to>
    <xdr:sp macro="" textlink="">
      <xdr:nvSpPr>
        <xdr:cNvPr id="30707" name="Rectangle 30706">
          <a:extLst>
            <a:ext uri="{FF2B5EF4-FFF2-40B4-BE49-F238E27FC236}">
              <a16:creationId xmlns:a16="http://schemas.microsoft.com/office/drawing/2014/main" id="{80E4B9BF-BD2E-4CD6-9663-5F8C62B745C9}"/>
            </a:ext>
          </a:extLst>
        </xdr:cNvPr>
        <xdr:cNvSpPr/>
      </xdr:nvSpPr>
      <xdr:spPr>
        <a:xfrm>
          <a:off x="8760460"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68</xdr:col>
      <xdr:colOff>2540</xdr:colOff>
      <xdr:row>6</xdr:row>
      <xdr:rowOff>7620</xdr:rowOff>
    </xdr:from>
    <xdr:to>
      <xdr:col>68</xdr:col>
      <xdr:colOff>2540</xdr:colOff>
      <xdr:row>7</xdr:row>
      <xdr:rowOff>12700</xdr:rowOff>
    </xdr:to>
    <xdr:sp macro="" textlink="">
      <xdr:nvSpPr>
        <xdr:cNvPr id="30708" name="Rectangle 30707">
          <a:extLst>
            <a:ext uri="{FF2B5EF4-FFF2-40B4-BE49-F238E27FC236}">
              <a16:creationId xmlns:a16="http://schemas.microsoft.com/office/drawing/2014/main" id="{D3ABEDEF-A71E-405A-9F93-9FB263AE36CB}"/>
            </a:ext>
          </a:extLst>
        </xdr:cNvPr>
        <xdr:cNvSpPr/>
      </xdr:nvSpPr>
      <xdr:spPr>
        <a:xfrm>
          <a:off x="881126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67</xdr:col>
      <xdr:colOff>81280</xdr:colOff>
      <xdr:row>6</xdr:row>
      <xdr:rowOff>7620</xdr:rowOff>
    </xdr:from>
    <xdr:to>
      <xdr:col>67</xdr:col>
      <xdr:colOff>81280</xdr:colOff>
      <xdr:row>7</xdr:row>
      <xdr:rowOff>12700</xdr:rowOff>
    </xdr:to>
    <xdr:sp macro="" textlink="">
      <xdr:nvSpPr>
        <xdr:cNvPr id="30709" name="Rectangle 30708">
          <a:extLst>
            <a:ext uri="{FF2B5EF4-FFF2-40B4-BE49-F238E27FC236}">
              <a16:creationId xmlns:a16="http://schemas.microsoft.com/office/drawing/2014/main" id="{807BDC9A-4417-48AC-AACC-53CCA1176648}"/>
            </a:ext>
          </a:extLst>
        </xdr:cNvPr>
        <xdr:cNvSpPr/>
      </xdr:nvSpPr>
      <xdr:spPr>
        <a:xfrm>
          <a:off x="876046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70</xdr:col>
      <xdr:colOff>2540</xdr:colOff>
      <xdr:row>6</xdr:row>
      <xdr:rowOff>7620</xdr:rowOff>
    </xdr:from>
    <xdr:to>
      <xdr:col>71</xdr:col>
      <xdr:colOff>25400</xdr:colOff>
      <xdr:row>7</xdr:row>
      <xdr:rowOff>12700</xdr:rowOff>
    </xdr:to>
    <xdr:sp macro="" textlink="">
      <xdr:nvSpPr>
        <xdr:cNvPr id="30710" name="NK Teams 2026 Tijdschema - V1.2.xlsm">
          <a:extLst>
            <a:ext uri="{FF2B5EF4-FFF2-40B4-BE49-F238E27FC236}">
              <a16:creationId xmlns:a16="http://schemas.microsoft.com/office/drawing/2014/main" id="{5EC8EE33-CC0B-458D-9126-19327DE5D388}"/>
            </a:ext>
          </a:extLst>
        </xdr:cNvPr>
        <xdr:cNvSpPr/>
      </xdr:nvSpPr>
      <xdr:spPr>
        <a:xfrm>
          <a:off x="9070340" y="739140"/>
          <a:ext cx="1524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1500m Vrouwen </a:t>
          </a:r>
        </a:p>
      </xdr:txBody>
    </xdr:sp>
    <xdr:clientData/>
  </xdr:twoCellAnchor>
  <xdr:twoCellAnchor>
    <xdr:from>
      <xdr:col>69</xdr:col>
      <xdr:colOff>81280</xdr:colOff>
      <xdr:row>6</xdr:row>
      <xdr:rowOff>7620</xdr:rowOff>
    </xdr:from>
    <xdr:to>
      <xdr:col>70</xdr:col>
      <xdr:colOff>2540</xdr:colOff>
      <xdr:row>7</xdr:row>
      <xdr:rowOff>12700</xdr:rowOff>
    </xdr:to>
    <xdr:sp macro="" textlink="">
      <xdr:nvSpPr>
        <xdr:cNvPr id="30711" name="Rectangle 30710">
          <a:extLst>
            <a:ext uri="{FF2B5EF4-FFF2-40B4-BE49-F238E27FC236}">
              <a16:creationId xmlns:a16="http://schemas.microsoft.com/office/drawing/2014/main" id="{66914422-57D6-4F29-A80F-B25EC59AE14D}"/>
            </a:ext>
          </a:extLst>
        </xdr:cNvPr>
        <xdr:cNvSpPr/>
      </xdr:nvSpPr>
      <xdr:spPr>
        <a:xfrm>
          <a:off x="9019540"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70</xdr:col>
      <xdr:colOff>2540</xdr:colOff>
      <xdr:row>6</xdr:row>
      <xdr:rowOff>7620</xdr:rowOff>
    </xdr:from>
    <xdr:to>
      <xdr:col>70</xdr:col>
      <xdr:colOff>2540</xdr:colOff>
      <xdr:row>7</xdr:row>
      <xdr:rowOff>12700</xdr:rowOff>
    </xdr:to>
    <xdr:sp macro="" textlink="">
      <xdr:nvSpPr>
        <xdr:cNvPr id="30712" name="Rectangle 30711">
          <a:extLst>
            <a:ext uri="{FF2B5EF4-FFF2-40B4-BE49-F238E27FC236}">
              <a16:creationId xmlns:a16="http://schemas.microsoft.com/office/drawing/2014/main" id="{910BE856-2BAF-41C1-AA66-01BDFC12D7FB}"/>
            </a:ext>
          </a:extLst>
        </xdr:cNvPr>
        <xdr:cNvSpPr/>
      </xdr:nvSpPr>
      <xdr:spPr>
        <a:xfrm>
          <a:off x="907034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69</xdr:col>
      <xdr:colOff>81280</xdr:colOff>
      <xdr:row>6</xdr:row>
      <xdr:rowOff>7620</xdr:rowOff>
    </xdr:from>
    <xdr:to>
      <xdr:col>69</xdr:col>
      <xdr:colOff>81280</xdr:colOff>
      <xdr:row>7</xdr:row>
      <xdr:rowOff>12700</xdr:rowOff>
    </xdr:to>
    <xdr:sp macro="" textlink="">
      <xdr:nvSpPr>
        <xdr:cNvPr id="30713" name="Rectangle 30712">
          <a:extLst>
            <a:ext uri="{FF2B5EF4-FFF2-40B4-BE49-F238E27FC236}">
              <a16:creationId xmlns:a16="http://schemas.microsoft.com/office/drawing/2014/main" id="{65297309-DE06-47E8-B604-AABEE45F59E1}"/>
            </a:ext>
          </a:extLst>
        </xdr:cNvPr>
        <xdr:cNvSpPr/>
      </xdr:nvSpPr>
      <xdr:spPr>
        <a:xfrm>
          <a:off x="901954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80</xdr:col>
      <xdr:colOff>2540</xdr:colOff>
      <xdr:row>6</xdr:row>
      <xdr:rowOff>7620</xdr:rowOff>
    </xdr:from>
    <xdr:to>
      <xdr:col>83</xdr:col>
      <xdr:colOff>71120</xdr:colOff>
      <xdr:row>7</xdr:row>
      <xdr:rowOff>12700</xdr:rowOff>
    </xdr:to>
    <xdr:sp macro="" textlink="">
      <xdr:nvSpPr>
        <xdr:cNvPr id="30714" name="NK Teams 2026 Tijdschema - V1.2.xlsm">
          <a:extLst>
            <a:ext uri="{FF2B5EF4-FFF2-40B4-BE49-F238E27FC236}">
              <a16:creationId xmlns:a16="http://schemas.microsoft.com/office/drawing/2014/main" id="{29DE1F4B-B9E6-4465-A87B-D483A04F405A}"/>
            </a:ext>
          </a:extLst>
        </xdr:cNvPr>
        <xdr:cNvSpPr/>
      </xdr:nvSpPr>
      <xdr:spPr>
        <a:xfrm>
          <a:off x="10365740" y="739140"/>
          <a:ext cx="4572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5000m Mannen </a:t>
          </a:r>
        </a:p>
      </xdr:txBody>
    </xdr:sp>
    <xdr:clientData/>
  </xdr:twoCellAnchor>
  <xdr:twoCellAnchor>
    <xdr:from>
      <xdr:col>79</xdr:col>
      <xdr:colOff>81280</xdr:colOff>
      <xdr:row>6</xdr:row>
      <xdr:rowOff>7620</xdr:rowOff>
    </xdr:from>
    <xdr:to>
      <xdr:col>80</xdr:col>
      <xdr:colOff>2540</xdr:colOff>
      <xdr:row>7</xdr:row>
      <xdr:rowOff>12700</xdr:rowOff>
    </xdr:to>
    <xdr:sp macro="" textlink="">
      <xdr:nvSpPr>
        <xdr:cNvPr id="30715" name="Rectangle 30714">
          <a:extLst>
            <a:ext uri="{FF2B5EF4-FFF2-40B4-BE49-F238E27FC236}">
              <a16:creationId xmlns:a16="http://schemas.microsoft.com/office/drawing/2014/main" id="{9F85CAF7-E9DD-41BA-BF80-3AD0751F3074}"/>
            </a:ext>
          </a:extLst>
        </xdr:cNvPr>
        <xdr:cNvSpPr/>
      </xdr:nvSpPr>
      <xdr:spPr>
        <a:xfrm>
          <a:off x="10314940"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80</xdr:col>
      <xdr:colOff>2540</xdr:colOff>
      <xdr:row>6</xdr:row>
      <xdr:rowOff>7620</xdr:rowOff>
    </xdr:from>
    <xdr:to>
      <xdr:col>80</xdr:col>
      <xdr:colOff>2540</xdr:colOff>
      <xdr:row>7</xdr:row>
      <xdr:rowOff>12700</xdr:rowOff>
    </xdr:to>
    <xdr:sp macro="" textlink="">
      <xdr:nvSpPr>
        <xdr:cNvPr id="30716" name="Rectangle 30715">
          <a:extLst>
            <a:ext uri="{FF2B5EF4-FFF2-40B4-BE49-F238E27FC236}">
              <a16:creationId xmlns:a16="http://schemas.microsoft.com/office/drawing/2014/main" id="{24E3F0C6-7C4B-4630-924C-8E555688BB0B}"/>
            </a:ext>
          </a:extLst>
        </xdr:cNvPr>
        <xdr:cNvSpPr/>
      </xdr:nvSpPr>
      <xdr:spPr>
        <a:xfrm>
          <a:off x="1036574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79</xdr:col>
      <xdr:colOff>81280</xdr:colOff>
      <xdr:row>6</xdr:row>
      <xdr:rowOff>7620</xdr:rowOff>
    </xdr:from>
    <xdr:to>
      <xdr:col>79</xdr:col>
      <xdr:colOff>81280</xdr:colOff>
      <xdr:row>7</xdr:row>
      <xdr:rowOff>12700</xdr:rowOff>
    </xdr:to>
    <xdr:sp macro="" textlink="">
      <xdr:nvSpPr>
        <xdr:cNvPr id="30717" name="Rectangle 30716">
          <a:extLst>
            <a:ext uri="{FF2B5EF4-FFF2-40B4-BE49-F238E27FC236}">
              <a16:creationId xmlns:a16="http://schemas.microsoft.com/office/drawing/2014/main" id="{35947845-AB5B-4935-85F3-311F05491D16}"/>
            </a:ext>
          </a:extLst>
        </xdr:cNvPr>
        <xdr:cNvSpPr/>
      </xdr:nvSpPr>
      <xdr:spPr>
        <a:xfrm>
          <a:off x="1031494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86</xdr:col>
      <xdr:colOff>2540</xdr:colOff>
      <xdr:row>6</xdr:row>
      <xdr:rowOff>7620</xdr:rowOff>
    </xdr:from>
    <xdr:to>
      <xdr:col>88</xdr:col>
      <xdr:colOff>48260</xdr:colOff>
      <xdr:row>7</xdr:row>
      <xdr:rowOff>12700</xdr:rowOff>
    </xdr:to>
    <xdr:sp macro="" textlink="">
      <xdr:nvSpPr>
        <xdr:cNvPr id="30718" name="NK Teams 2026 Tijdschema - V1.2.xlsm">
          <a:extLst>
            <a:ext uri="{FF2B5EF4-FFF2-40B4-BE49-F238E27FC236}">
              <a16:creationId xmlns:a16="http://schemas.microsoft.com/office/drawing/2014/main" id="{E6CEC053-2B25-4462-9DEB-A78DB4E8F467}"/>
            </a:ext>
          </a:extLst>
        </xdr:cNvPr>
        <xdr:cNvSpPr/>
      </xdr:nvSpPr>
      <xdr:spPr>
        <a:xfrm>
          <a:off x="11142980" y="739140"/>
          <a:ext cx="3048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3000m Vrouwen </a:t>
          </a:r>
        </a:p>
      </xdr:txBody>
    </xdr:sp>
    <xdr:clientData/>
  </xdr:twoCellAnchor>
  <xdr:twoCellAnchor>
    <xdr:from>
      <xdr:col>85</xdr:col>
      <xdr:colOff>81280</xdr:colOff>
      <xdr:row>6</xdr:row>
      <xdr:rowOff>7620</xdr:rowOff>
    </xdr:from>
    <xdr:to>
      <xdr:col>86</xdr:col>
      <xdr:colOff>2540</xdr:colOff>
      <xdr:row>7</xdr:row>
      <xdr:rowOff>12700</xdr:rowOff>
    </xdr:to>
    <xdr:sp macro="" textlink="">
      <xdr:nvSpPr>
        <xdr:cNvPr id="30719" name="Rectangle 30718">
          <a:extLst>
            <a:ext uri="{FF2B5EF4-FFF2-40B4-BE49-F238E27FC236}">
              <a16:creationId xmlns:a16="http://schemas.microsoft.com/office/drawing/2014/main" id="{3F97EF90-9B2A-4753-A0C1-81BB44447D48}"/>
            </a:ext>
          </a:extLst>
        </xdr:cNvPr>
        <xdr:cNvSpPr/>
      </xdr:nvSpPr>
      <xdr:spPr>
        <a:xfrm>
          <a:off x="11092180"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86</xdr:col>
      <xdr:colOff>2540</xdr:colOff>
      <xdr:row>6</xdr:row>
      <xdr:rowOff>7620</xdr:rowOff>
    </xdr:from>
    <xdr:to>
      <xdr:col>86</xdr:col>
      <xdr:colOff>2540</xdr:colOff>
      <xdr:row>7</xdr:row>
      <xdr:rowOff>12700</xdr:rowOff>
    </xdr:to>
    <xdr:sp macro="" textlink="">
      <xdr:nvSpPr>
        <xdr:cNvPr id="30720" name="Rectangle 30719">
          <a:extLst>
            <a:ext uri="{FF2B5EF4-FFF2-40B4-BE49-F238E27FC236}">
              <a16:creationId xmlns:a16="http://schemas.microsoft.com/office/drawing/2014/main" id="{C9EC549A-454E-4258-BC1D-F4C6B15EA266}"/>
            </a:ext>
          </a:extLst>
        </xdr:cNvPr>
        <xdr:cNvSpPr/>
      </xdr:nvSpPr>
      <xdr:spPr>
        <a:xfrm>
          <a:off x="1114298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85</xdr:col>
      <xdr:colOff>81280</xdr:colOff>
      <xdr:row>6</xdr:row>
      <xdr:rowOff>7620</xdr:rowOff>
    </xdr:from>
    <xdr:to>
      <xdr:col>85</xdr:col>
      <xdr:colOff>81280</xdr:colOff>
      <xdr:row>7</xdr:row>
      <xdr:rowOff>12700</xdr:rowOff>
    </xdr:to>
    <xdr:sp macro="" textlink="">
      <xdr:nvSpPr>
        <xdr:cNvPr id="30721" name="Rectangle 30720">
          <a:extLst>
            <a:ext uri="{FF2B5EF4-FFF2-40B4-BE49-F238E27FC236}">
              <a16:creationId xmlns:a16="http://schemas.microsoft.com/office/drawing/2014/main" id="{A35FBC96-AC8A-40FF-B6FD-594F00D2F836}"/>
            </a:ext>
          </a:extLst>
        </xdr:cNvPr>
        <xdr:cNvSpPr/>
      </xdr:nvSpPr>
      <xdr:spPr>
        <a:xfrm>
          <a:off x="1109218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27</xdr:col>
      <xdr:colOff>2540</xdr:colOff>
      <xdr:row>6</xdr:row>
      <xdr:rowOff>7620</xdr:rowOff>
    </xdr:from>
    <xdr:to>
      <xdr:col>28</xdr:col>
      <xdr:colOff>0</xdr:colOff>
      <xdr:row>7</xdr:row>
      <xdr:rowOff>12700</xdr:rowOff>
    </xdr:to>
    <xdr:sp macro="" textlink="">
      <xdr:nvSpPr>
        <xdr:cNvPr id="30722" name="NK Teams 2026 Tijdschema - V1.2.xlsm">
          <a:extLst>
            <a:ext uri="{FF2B5EF4-FFF2-40B4-BE49-F238E27FC236}">
              <a16:creationId xmlns:a16="http://schemas.microsoft.com/office/drawing/2014/main" id="{E40DF705-05AF-46C8-BDF8-A72FFFA0D283}"/>
            </a:ext>
          </a:extLst>
        </xdr:cNvPr>
        <xdr:cNvSpPr/>
      </xdr:nvSpPr>
      <xdr:spPr>
        <a:xfrm>
          <a:off x="3500120" y="739140"/>
          <a:ext cx="1270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110mH Mannen </a:t>
          </a:r>
        </a:p>
      </xdr:txBody>
    </xdr:sp>
    <xdr:clientData/>
  </xdr:twoCellAnchor>
  <xdr:twoCellAnchor>
    <xdr:from>
      <xdr:col>26</xdr:col>
      <xdr:colOff>55880</xdr:colOff>
      <xdr:row>6</xdr:row>
      <xdr:rowOff>7620</xdr:rowOff>
    </xdr:from>
    <xdr:to>
      <xdr:col>27</xdr:col>
      <xdr:colOff>2540</xdr:colOff>
      <xdr:row>7</xdr:row>
      <xdr:rowOff>12700</xdr:rowOff>
    </xdr:to>
    <xdr:sp macro="" textlink="">
      <xdr:nvSpPr>
        <xdr:cNvPr id="30723" name="Rectangle 30722">
          <a:extLst>
            <a:ext uri="{FF2B5EF4-FFF2-40B4-BE49-F238E27FC236}">
              <a16:creationId xmlns:a16="http://schemas.microsoft.com/office/drawing/2014/main" id="{D0B8D54D-008B-4EE5-B740-62BA8D82F5E2}"/>
            </a:ext>
          </a:extLst>
        </xdr:cNvPr>
        <xdr:cNvSpPr/>
      </xdr:nvSpPr>
      <xdr:spPr>
        <a:xfrm>
          <a:off x="342392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27</xdr:col>
      <xdr:colOff>2540</xdr:colOff>
      <xdr:row>6</xdr:row>
      <xdr:rowOff>7620</xdr:rowOff>
    </xdr:from>
    <xdr:to>
      <xdr:col>27</xdr:col>
      <xdr:colOff>2540</xdr:colOff>
      <xdr:row>7</xdr:row>
      <xdr:rowOff>12700</xdr:rowOff>
    </xdr:to>
    <xdr:sp macro="" textlink="">
      <xdr:nvSpPr>
        <xdr:cNvPr id="30724" name="Rectangle 30723">
          <a:extLst>
            <a:ext uri="{FF2B5EF4-FFF2-40B4-BE49-F238E27FC236}">
              <a16:creationId xmlns:a16="http://schemas.microsoft.com/office/drawing/2014/main" id="{34BF42E3-9058-4DEE-B815-5A553A8BE1FC}"/>
            </a:ext>
          </a:extLst>
        </xdr:cNvPr>
        <xdr:cNvSpPr/>
      </xdr:nvSpPr>
      <xdr:spPr>
        <a:xfrm>
          <a:off x="350012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26</xdr:col>
      <xdr:colOff>55880</xdr:colOff>
      <xdr:row>6</xdr:row>
      <xdr:rowOff>7620</xdr:rowOff>
    </xdr:from>
    <xdr:to>
      <xdr:col>26</xdr:col>
      <xdr:colOff>55880</xdr:colOff>
      <xdr:row>7</xdr:row>
      <xdr:rowOff>12700</xdr:rowOff>
    </xdr:to>
    <xdr:sp macro="" textlink="">
      <xdr:nvSpPr>
        <xdr:cNvPr id="30725" name="Rectangle 30724">
          <a:extLst>
            <a:ext uri="{FF2B5EF4-FFF2-40B4-BE49-F238E27FC236}">
              <a16:creationId xmlns:a16="http://schemas.microsoft.com/office/drawing/2014/main" id="{E1A4D03E-104B-4189-AB71-EF28B89FFF98}"/>
            </a:ext>
          </a:extLst>
        </xdr:cNvPr>
        <xdr:cNvSpPr/>
      </xdr:nvSpPr>
      <xdr:spPr>
        <a:xfrm>
          <a:off x="342392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30</xdr:col>
      <xdr:colOff>2540</xdr:colOff>
      <xdr:row>6</xdr:row>
      <xdr:rowOff>7620</xdr:rowOff>
    </xdr:from>
    <xdr:to>
      <xdr:col>31</xdr:col>
      <xdr:colOff>0</xdr:colOff>
      <xdr:row>7</xdr:row>
      <xdr:rowOff>12700</xdr:rowOff>
    </xdr:to>
    <xdr:sp macro="" textlink="">
      <xdr:nvSpPr>
        <xdr:cNvPr id="30726" name="NK Teams 2026 Tijdschema - V1.2.xlsm">
          <a:extLst>
            <a:ext uri="{FF2B5EF4-FFF2-40B4-BE49-F238E27FC236}">
              <a16:creationId xmlns:a16="http://schemas.microsoft.com/office/drawing/2014/main" id="{64F0A898-5B1D-4940-A073-BBEAEE2C5BFF}"/>
            </a:ext>
          </a:extLst>
        </xdr:cNvPr>
        <xdr:cNvSpPr/>
      </xdr:nvSpPr>
      <xdr:spPr>
        <a:xfrm>
          <a:off x="3888740" y="739140"/>
          <a:ext cx="1270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100mH Vrouwen </a:t>
          </a:r>
        </a:p>
      </xdr:txBody>
    </xdr:sp>
    <xdr:clientData/>
  </xdr:twoCellAnchor>
  <xdr:twoCellAnchor>
    <xdr:from>
      <xdr:col>29</xdr:col>
      <xdr:colOff>55880</xdr:colOff>
      <xdr:row>6</xdr:row>
      <xdr:rowOff>7620</xdr:rowOff>
    </xdr:from>
    <xdr:to>
      <xdr:col>30</xdr:col>
      <xdr:colOff>2540</xdr:colOff>
      <xdr:row>7</xdr:row>
      <xdr:rowOff>12700</xdr:rowOff>
    </xdr:to>
    <xdr:sp macro="" textlink="">
      <xdr:nvSpPr>
        <xdr:cNvPr id="30727" name="Rectangle 30726">
          <a:extLst>
            <a:ext uri="{FF2B5EF4-FFF2-40B4-BE49-F238E27FC236}">
              <a16:creationId xmlns:a16="http://schemas.microsoft.com/office/drawing/2014/main" id="{C1025AD5-DBA8-4B95-920E-5A58E99EA06E}"/>
            </a:ext>
          </a:extLst>
        </xdr:cNvPr>
        <xdr:cNvSpPr/>
      </xdr:nvSpPr>
      <xdr:spPr>
        <a:xfrm>
          <a:off x="381254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30</xdr:col>
      <xdr:colOff>2540</xdr:colOff>
      <xdr:row>6</xdr:row>
      <xdr:rowOff>7620</xdr:rowOff>
    </xdr:from>
    <xdr:to>
      <xdr:col>30</xdr:col>
      <xdr:colOff>2540</xdr:colOff>
      <xdr:row>7</xdr:row>
      <xdr:rowOff>12700</xdr:rowOff>
    </xdr:to>
    <xdr:sp macro="" textlink="">
      <xdr:nvSpPr>
        <xdr:cNvPr id="30728" name="Rectangle 30727">
          <a:extLst>
            <a:ext uri="{FF2B5EF4-FFF2-40B4-BE49-F238E27FC236}">
              <a16:creationId xmlns:a16="http://schemas.microsoft.com/office/drawing/2014/main" id="{B50AEF26-A275-459D-B28C-C0E21C01DF32}"/>
            </a:ext>
          </a:extLst>
        </xdr:cNvPr>
        <xdr:cNvSpPr/>
      </xdr:nvSpPr>
      <xdr:spPr>
        <a:xfrm>
          <a:off x="388874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29</xdr:col>
      <xdr:colOff>55880</xdr:colOff>
      <xdr:row>6</xdr:row>
      <xdr:rowOff>7620</xdr:rowOff>
    </xdr:from>
    <xdr:to>
      <xdr:col>29</xdr:col>
      <xdr:colOff>55880</xdr:colOff>
      <xdr:row>7</xdr:row>
      <xdr:rowOff>12700</xdr:rowOff>
    </xdr:to>
    <xdr:sp macro="" textlink="">
      <xdr:nvSpPr>
        <xdr:cNvPr id="30729" name="Rectangle 30728">
          <a:extLst>
            <a:ext uri="{FF2B5EF4-FFF2-40B4-BE49-F238E27FC236}">
              <a16:creationId xmlns:a16="http://schemas.microsoft.com/office/drawing/2014/main" id="{652FA4D0-AB80-4692-AA10-25DF98F3504E}"/>
            </a:ext>
          </a:extLst>
        </xdr:cNvPr>
        <xdr:cNvSpPr/>
      </xdr:nvSpPr>
      <xdr:spPr>
        <a:xfrm>
          <a:off x="381254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61</xdr:col>
      <xdr:colOff>2540</xdr:colOff>
      <xdr:row>6</xdr:row>
      <xdr:rowOff>7620</xdr:rowOff>
    </xdr:from>
    <xdr:to>
      <xdr:col>62</xdr:col>
      <xdr:colOff>0</xdr:colOff>
      <xdr:row>7</xdr:row>
      <xdr:rowOff>12700</xdr:rowOff>
    </xdr:to>
    <xdr:sp macro="" textlink="">
      <xdr:nvSpPr>
        <xdr:cNvPr id="30730" name="NK Teams 2026 Tijdschema - V1.2.xlsm">
          <a:extLst>
            <a:ext uri="{FF2B5EF4-FFF2-40B4-BE49-F238E27FC236}">
              <a16:creationId xmlns:a16="http://schemas.microsoft.com/office/drawing/2014/main" id="{C9004A49-7470-470F-8371-0E6D773D11C2}"/>
            </a:ext>
          </a:extLst>
        </xdr:cNvPr>
        <xdr:cNvSpPr/>
      </xdr:nvSpPr>
      <xdr:spPr>
        <a:xfrm>
          <a:off x="7904480" y="739140"/>
          <a:ext cx="1270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400mH Mannen </a:t>
          </a:r>
        </a:p>
      </xdr:txBody>
    </xdr:sp>
    <xdr:clientData/>
  </xdr:twoCellAnchor>
  <xdr:twoCellAnchor>
    <xdr:from>
      <xdr:col>60</xdr:col>
      <xdr:colOff>55880</xdr:colOff>
      <xdr:row>6</xdr:row>
      <xdr:rowOff>7620</xdr:rowOff>
    </xdr:from>
    <xdr:to>
      <xdr:col>61</xdr:col>
      <xdr:colOff>2540</xdr:colOff>
      <xdr:row>7</xdr:row>
      <xdr:rowOff>12700</xdr:rowOff>
    </xdr:to>
    <xdr:sp macro="" textlink="">
      <xdr:nvSpPr>
        <xdr:cNvPr id="30731" name="Rectangle 30730">
          <a:extLst>
            <a:ext uri="{FF2B5EF4-FFF2-40B4-BE49-F238E27FC236}">
              <a16:creationId xmlns:a16="http://schemas.microsoft.com/office/drawing/2014/main" id="{733E4DA5-2D60-4455-912A-7555B53F4844}"/>
            </a:ext>
          </a:extLst>
        </xdr:cNvPr>
        <xdr:cNvSpPr/>
      </xdr:nvSpPr>
      <xdr:spPr>
        <a:xfrm>
          <a:off x="782828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61</xdr:col>
      <xdr:colOff>2540</xdr:colOff>
      <xdr:row>6</xdr:row>
      <xdr:rowOff>7620</xdr:rowOff>
    </xdr:from>
    <xdr:to>
      <xdr:col>61</xdr:col>
      <xdr:colOff>2540</xdr:colOff>
      <xdr:row>7</xdr:row>
      <xdr:rowOff>12700</xdr:rowOff>
    </xdr:to>
    <xdr:sp macro="" textlink="">
      <xdr:nvSpPr>
        <xdr:cNvPr id="30732" name="Rectangle 30731">
          <a:extLst>
            <a:ext uri="{FF2B5EF4-FFF2-40B4-BE49-F238E27FC236}">
              <a16:creationId xmlns:a16="http://schemas.microsoft.com/office/drawing/2014/main" id="{DFB638B2-6E5B-4619-94A6-C0FFC7497CE4}"/>
            </a:ext>
          </a:extLst>
        </xdr:cNvPr>
        <xdr:cNvSpPr/>
      </xdr:nvSpPr>
      <xdr:spPr>
        <a:xfrm>
          <a:off x="790448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60</xdr:col>
      <xdr:colOff>55880</xdr:colOff>
      <xdr:row>6</xdr:row>
      <xdr:rowOff>7620</xdr:rowOff>
    </xdr:from>
    <xdr:to>
      <xdr:col>60</xdr:col>
      <xdr:colOff>55880</xdr:colOff>
      <xdr:row>7</xdr:row>
      <xdr:rowOff>12700</xdr:rowOff>
    </xdr:to>
    <xdr:sp macro="" textlink="">
      <xdr:nvSpPr>
        <xdr:cNvPr id="30733" name="Rectangle 30732">
          <a:extLst>
            <a:ext uri="{FF2B5EF4-FFF2-40B4-BE49-F238E27FC236}">
              <a16:creationId xmlns:a16="http://schemas.microsoft.com/office/drawing/2014/main" id="{B9EC3F9E-3C1C-4EB8-8691-A3A3761C1890}"/>
            </a:ext>
          </a:extLst>
        </xdr:cNvPr>
        <xdr:cNvSpPr/>
      </xdr:nvSpPr>
      <xdr:spPr>
        <a:xfrm>
          <a:off x="782828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64</xdr:col>
      <xdr:colOff>2540</xdr:colOff>
      <xdr:row>6</xdr:row>
      <xdr:rowOff>7620</xdr:rowOff>
    </xdr:from>
    <xdr:to>
      <xdr:col>65</xdr:col>
      <xdr:colOff>0</xdr:colOff>
      <xdr:row>7</xdr:row>
      <xdr:rowOff>12700</xdr:rowOff>
    </xdr:to>
    <xdr:sp macro="" textlink="">
      <xdr:nvSpPr>
        <xdr:cNvPr id="30734" name="NK Teams 2026 Tijdschema - V1.2.xlsm">
          <a:extLst>
            <a:ext uri="{FF2B5EF4-FFF2-40B4-BE49-F238E27FC236}">
              <a16:creationId xmlns:a16="http://schemas.microsoft.com/office/drawing/2014/main" id="{5B198EDB-33BA-445F-A597-A21A96E125E8}"/>
            </a:ext>
          </a:extLst>
        </xdr:cNvPr>
        <xdr:cNvSpPr/>
      </xdr:nvSpPr>
      <xdr:spPr>
        <a:xfrm>
          <a:off x="8293100" y="739140"/>
          <a:ext cx="1270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400mH Vrouwen </a:t>
          </a:r>
        </a:p>
      </xdr:txBody>
    </xdr:sp>
    <xdr:clientData/>
  </xdr:twoCellAnchor>
  <xdr:twoCellAnchor>
    <xdr:from>
      <xdr:col>63</xdr:col>
      <xdr:colOff>55880</xdr:colOff>
      <xdr:row>6</xdr:row>
      <xdr:rowOff>7620</xdr:rowOff>
    </xdr:from>
    <xdr:to>
      <xdr:col>64</xdr:col>
      <xdr:colOff>2540</xdr:colOff>
      <xdr:row>7</xdr:row>
      <xdr:rowOff>12700</xdr:rowOff>
    </xdr:to>
    <xdr:sp macro="" textlink="">
      <xdr:nvSpPr>
        <xdr:cNvPr id="30735" name="Rectangle 30734">
          <a:extLst>
            <a:ext uri="{FF2B5EF4-FFF2-40B4-BE49-F238E27FC236}">
              <a16:creationId xmlns:a16="http://schemas.microsoft.com/office/drawing/2014/main" id="{617AFD98-3D20-4E12-86E1-D931EAE5D56A}"/>
            </a:ext>
          </a:extLst>
        </xdr:cNvPr>
        <xdr:cNvSpPr/>
      </xdr:nvSpPr>
      <xdr:spPr>
        <a:xfrm>
          <a:off x="8216900" y="739140"/>
          <a:ext cx="762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64</xdr:col>
      <xdr:colOff>2540</xdr:colOff>
      <xdr:row>6</xdr:row>
      <xdr:rowOff>7620</xdr:rowOff>
    </xdr:from>
    <xdr:to>
      <xdr:col>64</xdr:col>
      <xdr:colOff>2540</xdr:colOff>
      <xdr:row>7</xdr:row>
      <xdr:rowOff>12700</xdr:rowOff>
    </xdr:to>
    <xdr:sp macro="" textlink="">
      <xdr:nvSpPr>
        <xdr:cNvPr id="30736" name="Rectangle 30735">
          <a:extLst>
            <a:ext uri="{FF2B5EF4-FFF2-40B4-BE49-F238E27FC236}">
              <a16:creationId xmlns:a16="http://schemas.microsoft.com/office/drawing/2014/main" id="{C04188BE-E6A8-4A9F-90C2-8B3E2AD158C7}"/>
            </a:ext>
          </a:extLst>
        </xdr:cNvPr>
        <xdr:cNvSpPr/>
      </xdr:nvSpPr>
      <xdr:spPr>
        <a:xfrm>
          <a:off x="829310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63</xdr:col>
      <xdr:colOff>55880</xdr:colOff>
      <xdr:row>6</xdr:row>
      <xdr:rowOff>7620</xdr:rowOff>
    </xdr:from>
    <xdr:to>
      <xdr:col>63</xdr:col>
      <xdr:colOff>55880</xdr:colOff>
      <xdr:row>7</xdr:row>
      <xdr:rowOff>12700</xdr:rowOff>
    </xdr:to>
    <xdr:sp macro="" textlink="">
      <xdr:nvSpPr>
        <xdr:cNvPr id="30737" name="Rectangle 30736">
          <a:extLst>
            <a:ext uri="{FF2B5EF4-FFF2-40B4-BE49-F238E27FC236}">
              <a16:creationId xmlns:a16="http://schemas.microsoft.com/office/drawing/2014/main" id="{7B73EE22-8D2D-4F70-8654-DBC44AE2AA1F}"/>
            </a:ext>
          </a:extLst>
        </xdr:cNvPr>
        <xdr:cNvSpPr/>
      </xdr:nvSpPr>
      <xdr:spPr>
        <a:xfrm>
          <a:off x="821690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34</xdr:col>
      <xdr:colOff>2540</xdr:colOff>
      <xdr:row>6</xdr:row>
      <xdr:rowOff>7620</xdr:rowOff>
    </xdr:from>
    <xdr:to>
      <xdr:col>37</xdr:col>
      <xdr:colOff>71120</xdr:colOff>
      <xdr:row>7</xdr:row>
      <xdr:rowOff>12700</xdr:rowOff>
    </xdr:to>
    <xdr:sp macro="" textlink="">
      <xdr:nvSpPr>
        <xdr:cNvPr id="30738" name="NK Teams 2026 Tijdschema - V1.2.xlsm">
          <a:extLst>
            <a:ext uri="{FF2B5EF4-FFF2-40B4-BE49-F238E27FC236}">
              <a16:creationId xmlns:a16="http://schemas.microsoft.com/office/drawing/2014/main" id="{0A70910F-9E81-4F11-AAF1-D1FB4FACB736}"/>
            </a:ext>
          </a:extLst>
        </xdr:cNvPr>
        <xdr:cNvSpPr/>
      </xdr:nvSpPr>
      <xdr:spPr>
        <a:xfrm>
          <a:off x="4406900" y="739140"/>
          <a:ext cx="4572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3000mSC Mannen </a:t>
          </a:r>
        </a:p>
      </xdr:txBody>
    </xdr:sp>
    <xdr:clientData/>
  </xdr:twoCellAnchor>
  <xdr:twoCellAnchor>
    <xdr:from>
      <xdr:col>33</xdr:col>
      <xdr:colOff>81280</xdr:colOff>
      <xdr:row>6</xdr:row>
      <xdr:rowOff>7620</xdr:rowOff>
    </xdr:from>
    <xdr:to>
      <xdr:col>34</xdr:col>
      <xdr:colOff>2540</xdr:colOff>
      <xdr:row>7</xdr:row>
      <xdr:rowOff>12700</xdr:rowOff>
    </xdr:to>
    <xdr:sp macro="" textlink="">
      <xdr:nvSpPr>
        <xdr:cNvPr id="30739" name="Rectangle 30738">
          <a:extLst>
            <a:ext uri="{FF2B5EF4-FFF2-40B4-BE49-F238E27FC236}">
              <a16:creationId xmlns:a16="http://schemas.microsoft.com/office/drawing/2014/main" id="{954DFEE4-9AF3-4619-B326-0BCF4D432965}"/>
            </a:ext>
          </a:extLst>
        </xdr:cNvPr>
        <xdr:cNvSpPr/>
      </xdr:nvSpPr>
      <xdr:spPr>
        <a:xfrm>
          <a:off x="4356100"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34</xdr:col>
      <xdr:colOff>2540</xdr:colOff>
      <xdr:row>6</xdr:row>
      <xdr:rowOff>7620</xdr:rowOff>
    </xdr:from>
    <xdr:to>
      <xdr:col>34</xdr:col>
      <xdr:colOff>2540</xdr:colOff>
      <xdr:row>7</xdr:row>
      <xdr:rowOff>12700</xdr:rowOff>
    </xdr:to>
    <xdr:sp macro="" textlink="">
      <xdr:nvSpPr>
        <xdr:cNvPr id="30740" name="Rectangle 30739">
          <a:extLst>
            <a:ext uri="{FF2B5EF4-FFF2-40B4-BE49-F238E27FC236}">
              <a16:creationId xmlns:a16="http://schemas.microsoft.com/office/drawing/2014/main" id="{92A53C80-3632-4B5D-9FB4-BB990399490A}"/>
            </a:ext>
          </a:extLst>
        </xdr:cNvPr>
        <xdr:cNvSpPr/>
      </xdr:nvSpPr>
      <xdr:spPr>
        <a:xfrm>
          <a:off x="440690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33</xdr:col>
      <xdr:colOff>81280</xdr:colOff>
      <xdr:row>6</xdr:row>
      <xdr:rowOff>7620</xdr:rowOff>
    </xdr:from>
    <xdr:to>
      <xdr:col>33</xdr:col>
      <xdr:colOff>81280</xdr:colOff>
      <xdr:row>7</xdr:row>
      <xdr:rowOff>12700</xdr:rowOff>
    </xdr:to>
    <xdr:sp macro="" textlink="">
      <xdr:nvSpPr>
        <xdr:cNvPr id="30741" name="Rectangle 30740">
          <a:extLst>
            <a:ext uri="{FF2B5EF4-FFF2-40B4-BE49-F238E27FC236}">
              <a16:creationId xmlns:a16="http://schemas.microsoft.com/office/drawing/2014/main" id="{2DE4D508-0F7A-47B8-BEF3-D0D06CE68EA7}"/>
            </a:ext>
          </a:extLst>
        </xdr:cNvPr>
        <xdr:cNvSpPr/>
      </xdr:nvSpPr>
      <xdr:spPr>
        <a:xfrm>
          <a:off x="435610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39</xdr:col>
      <xdr:colOff>2540</xdr:colOff>
      <xdr:row>6</xdr:row>
      <xdr:rowOff>7620</xdr:rowOff>
    </xdr:from>
    <xdr:to>
      <xdr:col>42</xdr:col>
      <xdr:colOff>71120</xdr:colOff>
      <xdr:row>7</xdr:row>
      <xdr:rowOff>12700</xdr:rowOff>
    </xdr:to>
    <xdr:sp macro="" textlink="">
      <xdr:nvSpPr>
        <xdr:cNvPr id="30742" name="NK Teams 2026 Tijdschema - V1.2.xlsm">
          <a:extLst>
            <a:ext uri="{FF2B5EF4-FFF2-40B4-BE49-F238E27FC236}">
              <a16:creationId xmlns:a16="http://schemas.microsoft.com/office/drawing/2014/main" id="{37A826D0-3D0B-4212-A380-B83C53E405BC}"/>
            </a:ext>
          </a:extLst>
        </xdr:cNvPr>
        <xdr:cNvSpPr/>
      </xdr:nvSpPr>
      <xdr:spPr>
        <a:xfrm>
          <a:off x="5054600" y="739140"/>
          <a:ext cx="4572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3000mSC Vrouwen </a:t>
          </a:r>
        </a:p>
      </xdr:txBody>
    </xdr:sp>
    <xdr:clientData/>
  </xdr:twoCellAnchor>
  <xdr:twoCellAnchor>
    <xdr:from>
      <xdr:col>38</xdr:col>
      <xdr:colOff>81280</xdr:colOff>
      <xdr:row>6</xdr:row>
      <xdr:rowOff>7620</xdr:rowOff>
    </xdr:from>
    <xdr:to>
      <xdr:col>39</xdr:col>
      <xdr:colOff>2540</xdr:colOff>
      <xdr:row>7</xdr:row>
      <xdr:rowOff>12700</xdr:rowOff>
    </xdr:to>
    <xdr:sp macro="" textlink="">
      <xdr:nvSpPr>
        <xdr:cNvPr id="30743" name="Rectangle 30742">
          <a:extLst>
            <a:ext uri="{FF2B5EF4-FFF2-40B4-BE49-F238E27FC236}">
              <a16:creationId xmlns:a16="http://schemas.microsoft.com/office/drawing/2014/main" id="{278F591D-F438-40B6-B337-A4A23925379F}"/>
            </a:ext>
          </a:extLst>
        </xdr:cNvPr>
        <xdr:cNvSpPr/>
      </xdr:nvSpPr>
      <xdr:spPr>
        <a:xfrm>
          <a:off x="5003800"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39</xdr:col>
      <xdr:colOff>2540</xdr:colOff>
      <xdr:row>6</xdr:row>
      <xdr:rowOff>7620</xdr:rowOff>
    </xdr:from>
    <xdr:to>
      <xdr:col>39</xdr:col>
      <xdr:colOff>2540</xdr:colOff>
      <xdr:row>7</xdr:row>
      <xdr:rowOff>12700</xdr:rowOff>
    </xdr:to>
    <xdr:sp macro="" textlink="">
      <xdr:nvSpPr>
        <xdr:cNvPr id="30744" name="Rectangle 30743">
          <a:extLst>
            <a:ext uri="{FF2B5EF4-FFF2-40B4-BE49-F238E27FC236}">
              <a16:creationId xmlns:a16="http://schemas.microsoft.com/office/drawing/2014/main" id="{C91398AB-6889-41AB-9BE1-A752F80B73A8}"/>
            </a:ext>
          </a:extLst>
        </xdr:cNvPr>
        <xdr:cNvSpPr/>
      </xdr:nvSpPr>
      <xdr:spPr>
        <a:xfrm>
          <a:off x="505460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38</xdr:col>
      <xdr:colOff>81280</xdr:colOff>
      <xdr:row>6</xdr:row>
      <xdr:rowOff>7620</xdr:rowOff>
    </xdr:from>
    <xdr:to>
      <xdr:col>38</xdr:col>
      <xdr:colOff>81280</xdr:colOff>
      <xdr:row>7</xdr:row>
      <xdr:rowOff>12700</xdr:rowOff>
    </xdr:to>
    <xdr:sp macro="" textlink="">
      <xdr:nvSpPr>
        <xdr:cNvPr id="30745" name="Rectangle 30744">
          <a:extLst>
            <a:ext uri="{FF2B5EF4-FFF2-40B4-BE49-F238E27FC236}">
              <a16:creationId xmlns:a16="http://schemas.microsoft.com/office/drawing/2014/main" id="{E2F9E788-BEC7-4C00-B578-D88F9176A6E9}"/>
            </a:ext>
          </a:extLst>
        </xdr:cNvPr>
        <xdr:cNvSpPr/>
      </xdr:nvSpPr>
      <xdr:spPr>
        <a:xfrm>
          <a:off x="500380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93</xdr:col>
      <xdr:colOff>2540</xdr:colOff>
      <xdr:row>6</xdr:row>
      <xdr:rowOff>7620</xdr:rowOff>
    </xdr:from>
    <xdr:to>
      <xdr:col>93</xdr:col>
      <xdr:colOff>104140</xdr:colOff>
      <xdr:row>7</xdr:row>
      <xdr:rowOff>12700</xdr:rowOff>
    </xdr:to>
    <xdr:sp macro="" textlink="">
      <xdr:nvSpPr>
        <xdr:cNvPr id="30746" name="NK Teams 2026 Tijdschema - V1.2.xlsm">
          <a:extLst>
            <a:ext uri="{FF2B5EF4-FFF2-40B4-BE49-F238E27FC236}">
              <a16:creationId xmlns:a16="http://schemas.microsoft.com/office/drawing/2014/main" id="{CC83EC13-D712-4DD4-840D-A06587B76930}"/>
            </a:ext>
          </a:extLst>
        </xdr:cNvPr>
        <xdr:cNvSpPr/>
      </xdr:nvSpPr>
      <xdr:spPr>
        <a:xfrm>
          <a:off x="12049760" y="739140"/>
          <a:ext cx="1016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4x100m Mannen </a:t>
          </a:r>
        </a:p>
      </xdr:txBody>
    </xdr:sp>
    <xdr:clientData/>
  </xdr:twoCellAnchor>
  <xdr:twoCellAnchor>
    <xdr:from>
      <xdr:col>92</xdr:col>
      <xdr:colOff>81280</xdr:colOff>
      <xdr:row>6</xdr:row>
      <xdr:rowOff>7620</xdr:rowOff>
    </xdr:from>
    <xdr:to>
      <xdr:col>93</xdr:col>
      <xdr:colOff>2540</xdr:colOff>
      <xdr:row>7</xdr:row>
      <xdr:rowOff>12700</xdr:rowOff>
    </xdr:to>
    <xdr:sp macro="" textlink="">
      <xdr:nvSpPr>
        <xdr:cNvPr id="30747" name="Rectangle 30746">
          <a:extLst>
            <a:ext uri="{FF2B5EF4-FFF2-40B4-BE49-F238E27FC236}">
              <a16:creationId xmlns:a16="http://schemas.microsoft.com/office/drawing/2014/main" id="{144A4779-9A58-4E36-A1EB-064EA1F76E6D}"/>
            </a:ext>
          </a:extLst>
        </xdr:cNvPr>
        <xdr:cNvSpPr/>
      </xdr:nvSpPr>
      <xdr:spPr>
        <a:xfrm>
          <a:off x="11998960"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93</xdr:col>
      <xdr:colOff>2540</xdr:colOff>
      <xdr:row>6</xdr:row>
      <xdr:rowOff>7620</xdr:rowOff>
    </xdr:from>
    <xdr:to>
      <xdr:col>93</xdr:col>
      <xdr:colOff>2540</xdr:colOff>
      <xdr:row>7</xdr:row>
      <xdr:rowOff>12700</xdr:rowOff>
    </xdr:to>
    <xdr:sp macro="" textlink="">
      <xdr:nvSpPr>
        <xdr:cNvPr id="30748" name="Rectangle 30747">
          <a:extLst>
            <a:ext uri="{FF2B5EF4-FFF2-40B4-BE49-F238E27FC236}">
              <a16:creationId xmlns:a16="http://schemas.microsoft.com/office/drawing/2014/main" id="{281165F8-0A69-48F6-AAC0-1581560AC1A8}"/>
            </a:ext>
          </a:extLst>
        </xdr:cNvPr>
        <xdr:cNvSpPr/>
      </xdr:nvSpPr>
      <xdr:spPr>
        <a:xfrm>
          <a:off x="1204976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92</xdr:col>
      <xdr:colOff>81280</xdr:colOff>
      <xdr:row>6</xdr:row>
      <xdr:rowOff>7620</xdr:rowOff>
    </xdr:from>
    <xdr:to>
      <xdr:col>92</xdr:col>
      <xdr:colOff>81280</xdr:colOff>
      <xdr:row>7</xdr:row>
      <xdr:rowOff>12700</xdr:rowOff>
    </xdr:to>
    <xdr:sp macro="" textlink="">
      <xdr:nvSpPr>
        <xdr:cNvPr id="30749" name="Rectangle 30748">
          <a:extLst>
            <a:ext uri="{FF2B5EF4-FFF2-40B4-BE49-F238E27FC236}">
              <a16:creationId xmlns:a16="http://schemas.microsoft.com/office/drawing/2014/main" id="{6F9832FA-55B0-487C-8D93-20F6108A7C44}"/>
            </a:ext>
          </a:extLst>
        </xdr:cNvPr>
        <xdr:cNvSpPr/>
      </xdr:nvSpPr>
      <xdr:spPr>
        <a:xfrm>
          <a:off x="1199896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95</xdr:col>
      <xdr:colOff>2540</xdr:colOff>
      <xdr:row>6</xdr:row>
      <xdr:rowOff>7620</xdr:rowOff>
    </xdr:from>
    <xdr:to>
      <xdr:col>95</xdr:col>
      <xdr:colOff>104140</xdr:colOff>
      <xdr:row>7</xdr:row>
      <xdr:rowOff>12700</xdr:rowOff>
    </xdr:to>
    <xdr:sp macro="" textlink="">
      <xdr:nvSpPr>
        <xdr:cNvPr id="30750" name="NK Teams 2026 Tijdschema - V1.2.xlsm">
          <a:extLst>
            <a:ext uri="{FF2B5EF4-FFF2-40B4-BE49-F238E27FC236}">
              <a16:creationId xmlns:a16="http://schemas.microsoft.com/office/drawing/2014/main" id="{FD24E5E2-606B-4F89-83B6-F06E04CD3CD6}"/>
            </a:ext>
          </a:extLst>
        </xdr:cNvPr>
        <xdr:cNvSpPr/>
      </xdr:nvSpPr>
      <xdr:spPr>
        <a:xfrm>
          <a:off x="12308840" y="739140"/>
          <a:ext cx="1016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4x100m Vrouwen </a:t>
          </a:r>
        </a:p>
      </xdr:txBody>
    </xdr:sp>
    <xdr:clientData/>
  </xdr:twoCellAnchor>
  <xdr:twoCellAnchor>
    <xdr:from>
      <xdr:col>94</xdr:col>
      <xdr:colOff>81280</xdr:colOff>
      <xdr:row>6</xdr:row>
      <xdr:rowOff>7620</xdr:rowOff>
    </xdr:from>
    <xdr:to>
      <xdr:col>95</xdr:col>
      <xdr:colOff>2540</xdr:colOff>
      <xdr:row>7</xdr:row>
      <xdr:rowOff>12700</xdr:rowOff>
    </xdr:to>
    <xdr:sp macro="" textlink="">
      <xdr:nvSpPr>
        <xdr:cNvPr id="30751" name="Rectangle 30750">
          <a:extLst>
            <a:ext uri="{FF2B5EF4-FFF2-40B4-BE49-F238E27FC236}">
              <a16:creationId xmlns:a16="http://schemas.microsoft.com/office/drawing/2014/main" id="{46F579D1-B48D-443D-8A74-16048B2709D2}"/>
            </a:ext>
          </a:extLst>
        </xdr:cNvPr>
        <xdr:cNvSpPr/>
      </xdr:nvSpPr>
      <xdr:spPr>
        <a:xfrm>
          <a:off x="12258040"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95</xdr:col>
      <xdr:colOff>2540</xdr:colOff>
      <xdr:row>6</xdr:row>
      <xdr:rowOff>7620</xdr:rowOff>
    </xdr:from>
    <xdr:to>
      <xdr:col>95</xdr:col>
      <xdr:colOff>2540</xdr:colOff>
      <xdr:row>7</xdr:row>
      <xdr:rowOff>12700</xdr:rowOff>
    </xdr:to>
    <xdr:sp macro="" textlink="">
      <xdr:nvSpPr>
        <xdr:cNvPr id="30752" name="Rectangle 30751">
          <a:extLst>
            <a:ext uri="{FF2B5EF4-FFF2-40B4-BE49-F238E27FC236}">
              <a16:creationId xmlns:a16="http://schemas.microsoft.com/office/drawing/2014/main" id="{9BD71B47-4402-4A85-A96E-2BAC8CA2D26E}"/>
            </a:ext>
          </a:extLst>
        </xdr:cNvPr>
        <xdr:cNvSpPr/>
      </xdr:nvSpPr>
      <xdr:spPr>
        <a:xfrm>
          <a:off x="1230884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94</xdr:col>
      <xdr:colOff>81280</xdr:colOff>
      <xdr:row>6</xdr:row>
      <xdr:rowOff>7620</xdr:rowOff>
    </xdr:from>
    <xdr:to>
      <xdr:col>94</xdr:col>
      <xdr:colOff>81280</xdr:colOff>
      <xdr:row>7</xdr:row>
      <xdr:rowOff>12700</xdr:rowOff>
    </xdr:to>
    <xdr:sp macro="" textlink="">
      <xdr:nvSpPr>
        <xdr:cNvPr id="30753" name="Rectangle 30752">
          <a:extLst>
            <a:ext uri="{FF2B5EF4-FFF2-40B4-BE49-F238E27FC236}">
              <a16:creationId xmlns:a16="http://schemas.microsoft.com/office/drawing/2014/main" id="{FFBA0F9B-FFF2-4E83-A5CD-DF712D73FC91}"/>
            </a:ext>
          </a:extLst>
        </xdr:cNvPr>
        <xdr:cNvSpPr/>
      </xdr:nvSpPr>
      <xdr:spPr>
        <a:xfrm>
          <a:off x="1225804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99</xdr:col>
      <xdr:colOff>2540</xdr:colOff>
      <xdr:row>6</xdr:row>
      <xdr:rowOff>7620</xdr:rowOff>
    </xdr:from>
    <xdr:to>
      <xdr:col>101</xdr:col>
      <xdr:colOff>48260</xdr:colOff>
      <xdr:row>7</xdr:row>
      <xdr:rowOff>12700</xdr:rowOff>
    </xdr:to>
    <xdr:sp macro="" textlink="">
      <xdr:nvSpPr>
        <xdr:cNvPr id="30754" name="NK Teams 2026 Tijdschema - V1.2.xlsm">
          <a:extLst>
            <a:ext uri="{FF2B5EF4-FFF2-40B4-BE49-F238E27FC236}">
              <a16:creationId xmlns:a16="http://schemas.microsoft.com/office/drawing/2014/main" id="{5DB86EB5-25D1-4774-9ECB-16DF277A4A1B}"/>
            </a:ext>
          </a:extLst>
        </xdr:cNvPr>
        <xdr:cNvSpPr/>
      </xdr:nvSpPr>
      <xdr:spPr>
        <a:xfrm>
          <a:off x="12827000" y="739140"/>
          <a:ext cx="304800" cy="127000"/>
        </a:xfrm>
        <a:prstGeom prst="rect">
          <a:avLst/>
        </a:prstGeom>
        <a:gradFill flip="none" rotWithShape="1">
          <a:gsLst>
            <a:gs pos="0">
              <a:srgbClr val="000000"/>
            </a:gs>
            <a:gs pos="100000">
              <a:srgbClr val="000000">
                <a:tint val="0"/>
              </a:srgbClr>
            </a:gs>
            <a:gs pos="0">
              <a:srgbClr val="B1A0C7"/>
            </a:gs>
            <a:gs pos="50000">
              <a:srgbClr val="B1A0C7"/>
            </a:gs>
            <a:gs pos="99000">
              <a:srgbClr val="B1A0C7"/>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4x400m Gemengd </a:t>
          </a:r>
        </a:p>
      </xdr:txBody>
    </xdr:sp>
    <xdr:clientData/>
  </xdr:twoCellAnchor>
  <xdr:twoCellAnchor>
    <xdr:from>
      <xdr:col>98</xdr:col>
      <xdr:colOff>81280</xdr:colOff>
      <xdr:row>6</xdr:row>
      <xdr:rowOff>7620</xdr:rowOff>
    </xdr:from>
    <xdr:to>
      <xdr:col>99</xdr:col>
      <xdr:colOff>2540</xdr:colOff>
      <xdr:row>7</xdr:row>
      <xdr:rowOff>12700</xdr:rowOff>
    </xdr:to>
    <xdr:sp macro="" textlink="">
      <xdr:nvSpPr>
        <xdr:cNvPr id="30755" name="Rectangle 30754">
          <a:extLst>
            <a:ext uri="{FF2B5EF4-FFF2-40B4-BE49-F238E27FC236}">
              <a16:creationId xmlns:a16="http://schemas.microsoft.com/office/drawing/2014/main" id="{18290255-57D4-4D7C-8F47-EFA0E788D98E}"/>
            </a:ext>
          </a:extLst>
        </xdr:cNvPr>
        <xdr:cNvSpPr/>
      </xdr:nvSpPr>
      <xdr:spPr>
        <a:xfrm>
          <a:off x="12776200" y="739140"/>
          <a:ext cx="508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99</xdr:col>
      <xdr:colOff>2540</xdr:colOff>
      <xdr:row>6</xdr:row>
      <xdr:rowOff>7620</xdr:rowOff>
    </xdr:from>
    <xdr:to>
      <xdr:col>99</xdr:col>
      <xdr:colOff>2540</xdr:colOff>
      <xdr:row>7</xdr:row>
      <xdr:rowOff>12700</xdr:rowOff>
    </xdr:to>
    <xdr:sp macro="" textlink="">
      <xdr:nvSpPr>
        <xdr:cNvPr id="30756" name="Rectangle 30755">
          <a:extLst>
            <a:ext uri="{FF2B5EF4-FFF2-40B4-BE49-F238E27FC236}">
              <a16:creationId xmlns:a16="http://schemas.microsoft.com/office/drawing/2014/main" id="{193CD9E7-3BE8-4D0D-981B-471887E7925B}"/>
            </a:ext>
          </a:extLst>
        </xdr:cNvPr>
        <xdr:cNvSpPr/>
      </xdr:nvSpPr>
      <xdr:spPr>
        <a:xfrm>
          <a:off x="12827000" y="7391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98</xdr:col>
      <xdr:colOff>81280</xdr:colOff>
      <xdr:row>6</xdr:row>
      <xdr:rowOff>7620</xdr:rowOff>
    </xdr:from>
    <xdr:to>
      <xdr:col>98</xdr:col>
      <xdr:colOff>81280</xdr:colOff>
      <xdr:row>7</xdr:row>
      <xdr:rowOff>12700</xdr:rowOff>
    </xdr:to>
    <xdr:sp macro="" textlink="">
      <xdr:nvSpPr>
        <xdr:cNvPr id="30757" name="Rectangle 30756">
          <a:extLst>
            <a:ext uri="{FF2B5EF4-FFF2-40B4-BE49-F238E27FC236}">
              <a16:creationId xmlns:a16="http://schemas.microsoft.com/office/drawing/2014/main" id="{3C2A867C-A22B-42A7-B23D-07F4FF185513}"/>
            </a:ext>
          </a:extLst>
        </xdr:cNvPr>
        <xdr:cNvSpPr/>
      </xdr:nvSpPr>
      <xdr:spPr>
        <a:xfrm>
          <a:off x="12776200" y="7391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25</xdr:col>
      <xdr:colOff>2540</xdr:colOff>
      <xdr:row>8</xdr:row>
      <xdr:rowOff>10160</xdr:rowOff>
    </xdr:from>
    <xdr:to>
      <xdr:col>46</xdr:col>
      <xdr:colOff>76200</xdr:colOff>
      <xdr:row>9</xdr:row>
      <xdr:rowOff>15240</xdr:rowOff>
    </xdr:to>
    <xdr:sp macro="" textlink="">
      <xdr:nvSpPr>
        <xdr:cNvPr id="30758" name="NK Teams 2026 Tijdschema - V1.2.xlsm">
          <a:extLst>
            <a:ext uri="{FF2B5EF4-FFF2-40B4-BE49-F238E27FC236}">
              <a16:creationId xmlns:a16="http://schemas.microsoft.com/office/drawing/2014/main" id="{B6C09E8D-8AA0-4914-8C7B-CC29505EE664}"/>
            </a:ext>
          </a:extLst>
        </xdr:cNvPr>
        <xdr:cNvSpPr/>
      </xdr:nvSpPr>
      <xdr:spPr>
        <a:xfrm>
          <a:off x="3241040" y="985520"/>
          <a:ext cx="27940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Hoogspringen Mannen </a:t>
          </a:r>
        </a:p>
      </xdr:txBody>
    </xdr:sp>
    <xdr:clientData/>
  </xdr:twoCellAnchor>
  <xdr:twoCellAnchor>
    <xdr:from>
      <xdr:col>21</xdr:col>
      <xdr:colOff>12700</xdr:colOff>
      <xdr:row>8</xdr:row>
      <xdr:rowOff>10160</xdr:rowOff>
    </xdr:from>
    <xdr:to>
      <xdr:col>25</xdr:col>
      <xdr:colOff>2540</xdr:colOff>
      <xdr:row>9</xdr:row>
      <xdr:rowOff>15240</xdr:rowOff>
    </xdr:to>
    <xdr:sp macro="" textlink="">
      <xdr:nvSpPr>
        <xdr:cNvPr id="30759" name="Rectangle 30758">
          <a:extLst>
            <a:ext uri="{FF2B5EF4-FFF2-40B4-BE49-F238E27FC236}">
              <a16:creationId xmlns:a16="http://schemas.microsoft.com/office/drawing/2014/main" id="{ACA4B3FC-F968-4907-B864-07CFB1054CA7}"/>
            </a:ext>
          </a:extLst>
        </xdr:cNvPr>
        <xdr:cNvSpPr/>
      </xdr:nvSpPr>
      <xdr:spPr>
        <a:xfrm>
          <a:off x="2733040" y="98552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25</xdr:col>
      <xdr:colOff>2540</xdr:colOff>
      <xdr:row>8</xdr:row>
      <xdr:rowOff>10160</xdr:rowOff>
    </xdr:from>
    <xdr:to>
      <xdr:col>25</xdr:col>
      <xdr:colOff>2540</xdr:colOff>
      <xdr:row>9</xdr:row>
      <xdr:rowOff>15240</xdr:rowOff>
    </xdr:to>
    <xdr:sp macro="" textlink="">
      <xdr:nvSpPr>
        <xdr:cNvPr id="30760" name="Rectangle 30759">
          <a:extLst>
            <a:ext uri="{FF2B5EF4-FFF2-40B4-BE49-F238E27FC236}">
              <a16:creationId xmlns:a16="http://schemas.microsoft.com/office/drawing/2014/main" id="{CB1C67EB-BA67-4B5D-A098-D323A1EE93E0}"/>
            </a:ext>
          </a:extLst>
        </xdr:cNvPr>
        <xdr:cNvSpPr/>
      </xdr:nvSpPr>
      <xdr:spPr>
        <a:xfrm>
          <a:off x="3241040" y="98552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21</xdr:col>
      <xdr:colOff>12700</xdr:colOff>
      <xdr:row>8</xdr:row>
      <xdr:rowOff>10160</xdr:rowOff>
    </xdr:from>
    <xdr:to>
      <xdr:col>21</xdr:col>
      <xdr:colOff>12700</xdr:colOff>
      <xdr:row>9</xdr:row>
      <xdr:rowOff>15240</xdr:rowOff>
    </xdr:to>
    <xdr:sp macro="" textlink="">
      <xdr:nvSpPr>
        <xdr:cNvPr id="30761" name="Rectangle 30760">
          <a:extLst>
            <a:ext uri="{FF2B5EF4-FFF2-40B4-BE49-F238E27FC236}">
              <a16:creationId xmlns:a16="http://schemas.microsoft.com/office/drawing/2014/main" id="{FC57EE4F-58AA-4019-BFA4-1CF38AAA6405}"/>
            </a:ext>
          </a:extLst>
        </xdr:cNvPr>
        <xdr:cNvSpPr/>
      </xdr:nvSpPr>
      <xdr:spPr>
        <a:xfrm>
          <a:off x="2733040" y="98552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55</xdr:col>
      <xdr:colOff>2540</xdr:colOff>
      <xdr:row>8</xdr:row>
      <xdr:rowOff>10160</xdr:rowOff>
    </xdr:from>
    <xdr:to>
      <xdr:col>76</xdr:col>
      <xdr:colOff>76200</xdr:colOff>
      <xdr:row>9</xdr:row>
      <xdr:rowOff>15240</xdr:rowOff>
    </xdr:to>
    <xdr:sp macro="" textlink="">
      <xdr:nvSpPr>
        <xdr:cNvPr id="30762" name="NK Teams 2026 Tijdschema - V1.2.xlsm">
          <a:extLst>
            <a:ext uri="{FF2B5EF4-FFF2-40B4-BE49-F238E27FC236}">
              <a16:creationId xmlns:a16="http://schemas.microsoft.com/office/drawing/2014/main" id="{0404AA66-75C5-4D23-AE34-FEAB8693552A}"/>
            </a:ext>
          </a:extLst>
        </xdr:cNvPr>
        <xdr:cNvSpPr/>
      </xdr:nvSpPr>
      <xdr:spPr>
        <a:xfrm>
          <a:off x="7127240" y="985520"/>
          <a:ext cx="27940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Hoogspringen Vrouwen </a:t>
          </a:r>
        </a:p>
      </xdr:txBody>
    </xdr:sp>
    <xdr:clientData/>
  </xdr:twoCellAnchor>
  <xdr:twoCellAnchor>
    <xdr:from>
      <xdr:col>51</xdr:col>
      <xdr:colOff>12700</xdr:colOff>
      <xdr:row>8</xdr:row>
      <xdr:rowOff>10160</xdr:rowOff>
    </xdr:from>
    <xdr:to>
      <xdr:col>55</xdr:col>
      <xdr:colOff>2540</xdr:colOff>
      <xdr:row>9</xdr:row>
      <xdr:rowOff>15240</xdr:rowOff>
    </xdr:to>
    <xdr:sp macro="" textlink="">
      <xdr:nvSpPr>
        <xdr:cNvPr id="30763" name="Rectangle 30762">
          <a:extLst>
            <a:ext uri="{FF2B5EF4-FFF2-40B4-BE49-F238E27FC236}">
              <a16:creationId xmlns:a16="http://schemas.microsoft.com/office/drawing/2014/main" id="{79303B51-6DF4-4ADC-B941-55AE08BA89C3}"/>
            </a:ext>
          </a:extLst>
        </xdr:cNvPr>
        <xdr:cNvSpPr/>
      </xdr:nvSpPr>
      <xdr:spPr>
        <a:xfrm>
          <a:off x="6619240" y="98552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55</xdr:col>
      <xdr:colOff>2540</xdr:colOff>
      <xdr:row>8</xdr:row>
      <xdr:rowOff>10160</xdr:rowOff>
    </xdr:from>
    <xdr:to>
      <xdr:col>55</xdr:col>
      <xdr:colOff>2540</xdr:colOff>
      <xdr:row>9</xdr:row>
      <xdr:rowOff>15240</xdr:rowOff>
    </xdr:to>
    <xdr:sp macro="" textlink="">
      <xdr:nvSpPr>
        <xdr:cNvPr id="30764" name="Rectangle 30763">
          <a:extLst>
            <a:ext uri="{FF2B5EF4-FFF2-40B4-BE49-F238E27FC236}">
              <a16:creationId xmlns:a16="http://schemas.microsoft.com/office/drawing/2014/main" id="{AC8D28B7-0168-4B38-BBB8-288FF098BE5F}"/>
            </a:ext>
          </a:extLst>
        </xdr:cNvPr>
        <xdr:cNvSpPr/>
      </xdr:nvSpPr>
      <xdr:spPr>
        <a:xfrm>
          <a:off x="7127240" y="98552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51</xdr:col>
      <xdr:colOff>12700</xdr:colOff>
      <xdr:row>8</xdr:row>
      <xdr:rowOff>10160</xdr:rowOff>
    </xdr:from>
    <xdr:to>
      <xdr:col>51</xdr:col>
      <xdr:colOff>12700</xdr:colOff>
      <xdr:row>9</xdr:row>
      <xdr:rowOff>15240</xdr:rowOff>
    </xdr:to>
    <xdr:sp macro="" textlink="">
      <xdr:nvSpPr>
        <xdr:cNvPr id="30765" name="Rectangle 30764">
          <a:extLst>
            <a:ext uri="{FF2B5EF4-FFF2-40B4-BE49-F238E27FC236}">
              <a16:creationId xmlns:a16="http://schemas.microsoft.com/office/drawing/2014/main" id="{F5BE1335-802C-496E-BBE3-06604DCD4BD0}"/>
            </a:ext>
          </a:extLst>
        </xdr:cNvPr>
        <xdr:cNvSpPr/>
      </xdr:nvSpPr>
      <xdr:spPr>
        <a:xfrm>
          <a:off x="6619240" y="98552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66</xdr:col>
      <xdr:colOff>2540</xdr:colOff>
      <xdr:row>10</xdr:row>
      <xdr:rowOff>12700</xdr:rowOff>
    </xdr:from>
    <xdr:to>
      <xdr:col>97</xdr:col>
      <xdr:colOff>25400</xdr:colOff>
      <xdr:row>11</xdr:row>
      <xdr:rowOff>17780</xdr:rowOff>
    </xdr:to>
    <xdr:sp macro="" textlink="">
      <xdr:nvSpPr>
        <xdr:cNvPr id="30766" name="NK Teams 2026 Tijdschema - V1.2.xlsm">
          <a:extLst>
            <a:ext uri="{FF2B5EF4-FFF2-40B4-BE49-F238E27FC236}">
              <a16:creationId xmlns:a16="http://schemas.microsoft.com/office/drawing/2014/main" id="{1A8F4ED5-6791-4595-9B9D-664BD859BA13}"/>
            </a:ext>
          </a:extLst>
        </xdr:cNvPr>
        <xdr:cNvSpPr/>
      </xdr:nvSpPr>
      <xdr:spPr>
        <a:xfrm>
          <a:off x="8552180" y="1231900"/>
          <a:ext cx="40386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Polsstokhoogspringen Mannen </a:t>
          </a:r>
        </a:p>
      </xdr:txBody>
    </xdr:sp>
    <xdr:clientData/>
  </xdr:twoCellAnchor>
  <xdr:twoCellAnchor>
    <xdr:from>
      <xdr:col>57</xdr:col>
      <xdr:colOff>12700</xdr:colOff>
      <xdr:row>10</xdr:row>
      <xdr:rowOff>12700</xdr:rowOff>
    </xdr:from>
    <xdr:to>
      <xdr:col>66</xdr:col>
      <xdr:colOff>2540</xdr:colOff>
      <xdr:row>11</xdr:row>
      <xdr:rowOff>17780</xdr:rowOff>
    </xdr:to>
    <xdr:sp macro="" textlink="">
      <xdr:nvSpPr>
        <xdr:cNvPr id="30767" name="Rectangle 30766">
          <a:extLst>
            <a:ext uri="{FF2B5EF4-FFF2-40B4-BE49-F238E27FC236}">
              <a16:creationId xmlns:a16="http://schemas.microsoft.com/office/drawing/2014/main" id="{53DAE4EA-07C0-4C3A-AB8A-0303AD11A6F2}"/>
            </a:ext>
          </a:extLst>
        </xdr:cNvPr>
        <xdr:cNvSpPr/>
      </xdr:nvSpPr>
      <xdr:spPr>
        <a:xfrm>
          <a:off x="7396480" y="1231900"/>
          <a:ext cx="11557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66</xdr:col>
      <xdr:colOff>2540</xdr:colOff>
      <xdr:row>10</xdr:row>
      <xdr:rowOff>12700</xdr:rowOff>
    </xdr:from>
    <xdr:to>
      <xdr:col>66</xdr:col>
      <xdr:colOff>2540</xdr:colOff>
      <xdr:row>11</xdr:row>
      <xdr:rowOff>17780</xdr:rowOff>
    </xdr:to>
    <xdr:sp macro="" textlink="">
      <xdr:nvSpPr>
        <xdr:cNvPr id="30768" name="Rectangle 30767">
          <a:extLst>
            <a:ext uri="{FF2B5EF4-FFF2-40B4-BE49-F238E27FC236}">
              <a16:creationId xmlns:a16="http://schemas.microsoft.com/office/drawing/2014/main" id="{268A73F1-7FBF-4031-9108-33A5F03FAA50}"/>
            </a:ext>
          </a:extLst>
        </xdr:cNvPr>
        <xdr:cNvSpPr/>
      </xdr:nvSpPr>
      <xdr:spPr>
        <a:xfrm>
          <a:off x="8552180" y="123190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57</xdr:col>
      <xdr:colOff>12700</xdr:colOff>
      <xdr:row>10</xdr:row>
      <xdr:rowOff>12700</xdr:rowOff>
    </xdr:from>
    <xdr:to>
      <xdr:col>57</xdr:col>
      <xdr:colOff>12700</xdr:colOff>
      <xdr:row>11</xdr:row>
      <xdr:rowOff>17780</xdr:rowOff>
    </xdr:to>
    <xdr:sp macro="" textlink="">
      <xdr:nvSpPr>
        <xdr:cNvPr id="30769" name="Rectangle 30768">
          <a:extLst>
            <a:ext uri="{FF2B5EF4-FFF2-40B4-BE49-F238E27FC236}">
              <a16:creationId xmlns:a16="http://schemas.microsoft.com/office/drawing/2014/main" id="{E1D2E1A2-7F46-47F5-AEF2-A4EA52ABC0C3}"/>
            </a:ext>
          </a:extLst>
        </xdr:cNvPr>
        <xdr:cNvSpPr/>
      </xdr:nvSpPr>
      <xdr:spPr>
        <a:xfrm>
          <a:off x="7396480" y="123190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23</xdr:col>
      <xdr:colOff>2540</xdr:colOff>
      <xdr:row>10</xdr:row>
      <xdr:rowOff>12700</xdr:rowOff>
    </xdr:from>
    <xdr:to>
      <xdr:col>54</xdr:col>
      <xdr:colOff>25400</xdr:colOff>
      <xdr:row>11</xdr:row>
      <xdr:rowOff>17780</xdr:rowOff>
    </xdr:to>
    <xdr:sp macro="" textlink="">
      <xdr:nvSpPr>
        <xdr:cNvPr id="30770" name="NK Teams 2026 Tijdschema - V1.2.xlsm">
          <a:extLst>
            <a:ext uri="{FF2B5EF4-FFF2-40B4-BE49-F238E27FC236}">
              <a16:creationId xmlns:a16="http://schemas.microsoft.com/office/drawing/2014/main" id="{19230828-3FA5-4CC6-A8DB-08672DADA08C}"/>
            </a:ext>
          </a:extLst>
        </xdr:cNvPr>
        <xdr:cNvSpPr/>
      </xdr:nvSpPr>
      <xdr:spPr>
        <a:xfrm>
          <a:off x="2981960" y="1231900"/>
          <a:ext cx="40386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Polsstokhoogspringen Vrouwen </a:t>
          </a:r>
        </a:p>
      </xdr:txBody>
    </xdr:sp>
    <xdr:clientData/>
  </xdr:twoCellAnchor>
  <xdr:twoCellAnchor>
    <xdr:from>
      <xdr:col>14</xdr:col>
      <xdr:colOff>12700</xdr:colOff>
      <xdr:row>10</xdr:row>
      <xdr:rowOff>12700</xdr:rowOff>
    </xdr:from>
    <xdr:to>
      <xdr:col>23</xdr:col>
      <xdr:colOff>2540</xdr:colOff>
      <xdr:row>11</xdr:row>
      <xdr:rowOff>17780</xdr:rowOff>
    </xdr:to>
    <xdr:sp macro="" textlink="">
      <xdr:nvSpPr>
        <xdr:cNvPr id="30771" name="Rectangle 30770">
          <a:extLst>
            <a:ext uri="{FF2B5EF4-FFF2-40B4-BE49-F238E27FC236}">
              <a16:creationId xmlns:a16="http://schemas.microsoft.com/office/drawing/2014/main" id="{54D1CCA5-2A29-4B19-B246-132A6C319007}"/>
            </a:ext>
          </a:extLst>
        </xdr:cNvPr>
        <xdr:cNvSpPr/>
      </xdr:nvSpPr>
      <xdr:spPr>
        <a:xfrm>
          <a:off x="1826260" y="1231900"/>
          <a:ext cx="11557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23</xdr:col>
      <xdr:colOff>2540</xdr:colOff>
      <xdr:row>10</xdr:row>
      <xdr:rowOff>12700</xdr:rowOff>
    </xdr:from>
    <xdr:to>
      <xdr:col>23</xdr:col>
      <xdr:colOff>2540</xdr:colOff>
      <xdr:row>11</xdr:row>
      <xdr:rowOff>17780</xdr:rowOff>
    </xdr:to>
    <xdr:sp macro="" textlink="">
      <xdr:nvSpPr>
        <xdr:cNvPr id="30772" name="Rectangle 30771">
          <a:extLst>
            <a:ext uri="{FF2B5EF4-FFF2-40B4-BE49-F238E27FC236}">
              <a16:creationId xmlns:a16="http://schemas.microsoft.com/office/drawing/2014/main" id="{941BCDBB-5938-45D5-9A17-56DDE0ACAD12}"/>
            </a:ext>
          </a:extLst>
        </xdr:cNvPr>
        <xdr:cNvSpPr/>
      </xdr:nvSpPr>
      <xdr:spPr>
        <a:xfrm>
          <a:off x="2981960" y="123190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14</xdr:col>
      <xdr:colOff>12700</xdr:colOff>
      <xdr:row>10</xdr:row>
      <xdr:rowOff>12700</xdr:rowOff>
    </xdr:from>
    <xdr:to>
      <xdr:col>14</xdr:col>
      <xdr:colOff>12700</xdr:colOff>
      <xdr:row>11</xdr:row>
      <xdr:rowOff>17780</xdr:rowOff>
    </xdr:to>
    <xdr:sp macro="" textlink="">
      <xdr:nvSpPr>
        <xdr:cNvPr id="30773" name="Rectangle 30772">
          <a:extLst>
            <a:ext uri="{FF2B5EF4-FFF2-40B4-BE49-F238E27FC236}">
              <a16:creationId xmlns:a16="http://schemas.microsoft.com/office/drawing/2014/main" id="{F4CC7F8D-D0B5-401D-8E7F-22B8F1C21696}"/>
            </a:ext>
          </a:extLst>
        </xdr:cNvPr>
        <xdr:cNvSpPr/>
      </xdr:nvSpPr>
      <xdr:spPr>
        <a:xfrm>
          <a:off x="1826260" y="123190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28</xdr:col>
      <xdr:colOff>2540</xdr:colOff>
      <xdr:row>12</xdr:row>
      <xdr:rowOff>15240</xdr:rowOff>
    </xdr:from>
    <xdr:to>
      <xdr:col>36</xdr:col>
      <xdr:colOff>45720</xdr:colOff>
      <xdr:row>13</xdr:row>
      <xdr:rowOff>20320</xdr:rowOff>
    </xdr:to>
    <xdr:sp macro="" textlink="">
      <xdr:nvSpPr>
        <xdr:cNvPr id="30774" name="NK Teams 2026 Tijdschema - V1.2.xlsm">
          <a:extLst>
            <a:ext uri="{FF2B5EF4-FFF2-40B4-BE49-F238E27FC236}">
              <a16:creationId xmlns:a16="http://schemas.microsoft.com/office/drawing/2014/main" id="{A658EE81-06F5-496A-8447-0B4AD03EE8AC}"/>
            </a:ext>
          </a:extLst>
        </xdr:cNvPr>
        <xdr:cNvSpPr/>
      </xdr:nvSpPr>
      <xdr:spPr>
        <a:xfrm>
          <a:off x="3629660" y="1478280"/>
          <a:ext cx="10795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Verspringen Mannen </a:t>
          </a:r>
        </a:p>
      </xdr:txBody>
    </xdr:sp>
    <xdr:clientData/>
  </xdr:twoCellAnchor>
  <xdr:twoCellAnchor>
    <xdr:from>
      <xdr:col>24</xdr:col>
      <xdr:colOff>12700</xdr:colOff>
      <xdr:row>12</xdr:row>
      <xdr:rowOff>15240</xdr:rowOff>
    </xdr:from>
    <xdr:to>
      <xdr:col>28</xdr:col>
      <xdr:colOff>2540</xdr:colOff>
      <xdr:row>13</xdr:row>
      <xdr:rowOff>20320</xdr:rowOff>
    </xdr:to>
    <xdr:sp macro="" textlink="">
      <xdr:nvSpPr>
        <xdr:cNvPr id="30775" name="Rectangle 30774">
          <a:extLst>
            <a:ext uri="{FF2B5EF4-FFF2-40B4-BE49-F238E27FC236}">
              <a16:creationId xmlns:a16="http://schemas.microsoft.com/office/drawing/2014/main" id="{C0A5EBF6-FABF-4B7E-BAFA-95BF5D0D49BC}"/>
            </a:ext>
          </a:extLst>
        </xdr:cNvPr>
        <xdr:cNvSpPr/>
      </xdr:nvSpPr>
      <xdr:spPr>
        <a:xfrm>
          <a:off x="3121660" y="147828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28</xdr:col>
      <xdr:colOff>2540</xdr:colOff>
      <xdr:row>12</xdr:row>
      <xdr:rowOff>15240</xdr:rowOff>
    </xdr:from>
    <xdr:to>
      <xdr:col>28</xdr:col>
      <xdr:colOff>2540</xdr:colOff>
      <xdr:row>13</xdr:row>
      <xdr:rowOff>20320</xdr:rowOff>
    </xdr:to>
    <xdr:sp macro="" textlink="">
      <xdr:nvSpPr>
        <xdr:cNvPr id="30776" name="Rectangle 30775">
          <a:extLst>
            <a:ext uri="{FF2B5EF4-FFF2-40B4-BE49-F238E27FC236}">
              <a16:creationId xmlns:a16="http://schemas.microsoft.com/office/drawing/2014/main" id="{AA071346-00FB-489D-ABE5-A41596B71D97}"/>
            </a:ext>
          </a:extLst>
        </xdr:cNvPr>
        <xdr:cNvSpPr/>
      </xdr:nvSpPr>
      <xdr:spPr>
        <a:xfrm>
          <a:off x="3629660" y="147828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24</xdr:col>
      <xdr:colOff>12700</xdr:colOff>
      <xdr:row>12</xdr:row>
      <xdr:rowOff>15240</xdr:rowOff>
    </xdr:from>
    <xdr:to>
      <xdr:col>24</xdr:col>
      <xdr:colOff>12700</xdr:colOff>
      <xdr:row>13</xdr:row>
      <xdr:rowOff>20320</xdr:rowOff>
    </xdr:to>
    <xdr:sp macro="" textlink="">
      <xdr:nvSpPr>
        <xdr:cNvPr id="30777" name="Rectangle 30776">
          <a:extLst>
            <a:ext uri="{FF2B5EF4-FFF2-40B4-BE49-F238E27FC236}">
              <a16:creationId xmlns:a16="http://schemas.microsoft.com/office/drawing/2014/main" id="{EF39F593-8C43-494F-A341-81450FF9A589}"/>
            </a:ext>
          </a:extLst>
        </xdr:cNvPr>
        <xdr:cNvSpPr/>
      </xdr:nvSpPr>
      <xdr:spPr>
        <a:xfrm>
          <a:off x="3121660" y="147828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44</xdr:col>
      <xdr:colOff>2540</xdr:colOff>
      <xdr:row>12</xdr:row>
      <xdr:rowOff>15240</xdr:rowOff>
    </xdr:from>
    <xdr:to>
      <xdr:col>52</xdr:col>
      <xdr:colOff>45720</xdr:colOff>
      <xdr:row>13</xdr:row>
      <xdr:rowOff>20320</xdr:rowOff>
    </xdr:to>
    <xdr:sp macro="" textlink="">
      <xdr:nvSpPr>
        <xdr:cNvPr id="30778" name="NK Teams 2026 Tijdschema - V1.2.xlsm">
          <a:extLst>
            <a:ext uri="{FF2B5EF4-FFF2-40B4-BE49-F238E27FC236}">
              <a16:creationId xmlns:a16="http://schemas.microsoft.com/office/drawing/2014/main" id="{2DE1BBDC-2299-4FBD-9408-5B538CA948F3}"/>
            </a:ext>
          </a:extLst>
        </xdr:cNvPr>
        <xdr:cNvSpPr/>
      </xdr:nvSpPr>
      <xdr:spPr>
        <a:xfrm>
          <a:off x="5702300" y="1478280"/>
          <a:ext cx="10795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Verspringen Vrouwen </a:t>
          </a:r>
        </a:p>
      </xdr:txBody>
    </xdr:sp>
    <xdr:clientData/>
  </xdr:twoCellAnchor>
  <xdr:twoCellAnchor>
    <xdr:from>
      <xdr:col>40</xdr:col>
      <xdr:colOff>12700</xdr:colOff>
      <xdr:row>12</xdr:row>
      <xdr:rowOff>15240</xdr:rowOff>
    </xdr:from>
    <xdr:to>
      <xdr:col>44</xdr:col>
      <xdr:colOff>2540</xdr:colOff>
      <xdr:row>13</xdr:row>
      <xdr:rowOff>20320</xdr:rowOff>
    </xdr:to>
    <xdr:sp macro="" textlink="">
      <xdr:nvSpPr>
        <xdr:cNvPr id="30779" name="Rectangle 30778">
          <a:extLst>
            <a:ext uri="{FF2B5EF4-FFF2-40B4-BE49-F238E27FC236}">
              <a16:creationId xmlns:a16="http://schemas.microsoft.com/office/drawing/2014/main" id="{57E5E187-7578-4613-9754-71C7CEC4B1FD}"/>
            </a:ext>
          </a:extLst>
        </xdr:cNvPr>
        <xdr:cNvSpPr/>
      </xdr:nvSpPr>
      <xdr:spPr>
        <a:xfrm>
          <a:off x="5194300" y="147828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44</xdr:col>
      <xdr:colOff>2540</xdr:colOff>
      <xdr:row>12</xdr:row>
      <xdr:rowOff>15240</xdr:rowOff>
    </xdr:from>
    <xdr:to>
      <xdr:col>44</xdr:col>
      <xdr:colOff>2540</xdr:colOff>
      <xdr:row>13</xdr:row>
      <xdr:rowOff>20320</xdr:rowOff>
    </xdr:to>
    <xdr:sp macro="" textlink="">
      <xdr:nvSpPr>
        <xdr:cNvPr id="30780" name="Rectangle 30779">
          <a:extLst>
            <a:ext uri="{FF2B5EF4-FFF2-40B4-BE49-F238E27FC236}">
              <a16:creationId xmlns:a16="http://schemas.microsoft.com/office/drawing/2014/main" id="{68270E13-9419-4871-8E46-6FAD84866333}"/>
            </a:ext>
          </a:extLst>
        </xdr:cNvPr>
        <xdr:cNvSpPr/>
      </xdr:nvSpPr>
      <xdr:spPr>
        <a:xfrm>
          <a:off x="5702300" y="147828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40</xdr:col>
      <xdr:colOff>12700</xdr:colOff>
      <xdr:row>12</xdr:row>
      <xdr:rowOff>15240</xdr:rowOff>
    </xdr:from>
    <xdr:to>
      <xdr:col>40</xdr:col>
      <xdr:colOff>12700</xdr:colOff>
      <xdr:row>13</xdr:row>
      <xdr:rowOff>20320</xdr:rowOff>
    </xdr:to>
    <xdr:sp macro="" textlink="">
      <xdr:nvSpPr>
        <xdr:cNvPr id="30781" name="Rectangle 30780">
          <a:extLst>
            <a:ext uri="{FF2B5EF4-FFF2-40B4-BE49-F238E27FC236}">
              <a16:creationId xmlns:a16="http://schemas.microsoft.com/office/drawing/2014/main" id="{CCDE5F4E-22C4-48C7-973E-5681A7228491}"/>
            </a:ext>
          </a:extLst>
        </xdr:cNvPr>
        <xdr:cNvSpPr/>
      </xdr:nvSpPr>
      <xdr:spPr>
        <a:xfrm>
          <a:off x="5194300" y="147828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63</xdr:col>
      <xdr:colOff>2540</xdr:colOff>
      <xdr:row>12</xdr:row>
      <xdr:rowOff>15240</xdr:rowOff>
    </xdr:from>
    <xdr:to>
      <xdr:col>72</xdr:col>
      <xdr:colOff>68580</xdr:colOff>
      <xdr:row>13</xdr:row>
      <xdr:rowOff>20320</xdr:rowOff>
    </xdr:to>
    <xdr:sp macro="" textlink="">
      <xdr:nvSpPr>
        <xdr:cNvPr id="30782" name="NK Teams 2026 Tijdschema - V1.2.xlsm">
          <a:extLst>
            <a:ext uri="{FF2B5EF4-FFF2-40B4-BE49-F238E27FC236}">
              <a16:creationId xmlns:a16="http://schemas.microsoft.com/office/drawing/2014/main" id="{E940E17D-AC80-428F-8594-AAB216156B33}"/>
            </a:ext>
          </a:extLst>
        </xdr:cNvPr>
        <xdr:cNvSpPr/>
      </xdr:nvSpPr>
      <xdr:spPr>
        <a:xfrm>
          <a:off x="8163560" y="1478280"/>
          <a:ext cx="12319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Hinkstapspringen Mannen </a:t>
          </a:r>
        </a:p>
      </xdr:txBody>
    </xdr:sp>
    <xdr:clientData/>
  </xdr:twoCellAnchor>
  <xdr:twoCellAnchor>
    <xdr:from>
      <xdr:col>59</xdr:col>
      <xdr:colOff>12700</xdr:colOff>
      <xdr:row>12</xdr:row>
      <xdr:rowOff>15240</xdr:rowOff>
    </xdr:from>
    <xdr:to>
      <xdr:col>63</xdr:col>
      <xdr:colOff>2540</xdr:colOff>
      <xdr:row>13</xdr:row>
      <xdr:rowOff>20320</xdr:rowOff>
    </xdr:to>
    <xdr:sp macro="" textlink="">
      <xdr:nvSpPr>
        <xdr:cNvPr id="30783" name="Rectangle 30782">
          <a:extLst>
            <a:ext uri="{FF2B5EF4-FFF2-40B4-BE49-F238E27FC236}">
              <a16:creationId xmlns:a16="http://schemas.microsoft.com/office/drawing/2014/main" id="{1BC14363-B871-41DE-88B9-ED7EA7943A3D}"/>
            </a:ext>
          </a:extLst>
        </xdr:cNvPr>
        <xdr:cNvSpPr/>
      </xdr:nvSpPr>
      <xdr:spPr>
        <a:xfrm>
          <a:off x="7655560" y="147828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63</xdr:col>
      <xdr:colOff>2540</xdr:colOff>
      <xdr:row>12</xdr:row>
      <xdr:rowOff>15240</xdr:rowOff>
    </xdr:from>
    <xdr:to>
      <xdr:col>63</xdr:col>
      <xdr:colOff>2540</xdr:colOff>
      <xdr:row>13</xdr:row>
      <xdr:rowOff>20320</xdr:rowOff>
    </xdr:to>
    <xdr:sp macro="" textlink="">
      <xdr:nvSpPr>
        <xdr:cNvPr id="30784" name="Rectangle 30783">
          <a:extLst>
            <a:ext uri="{FF2B5EF4-FFF2-40B4-BE49-F238E27FC236}">
              <a16:creationId xmlns:a16="http://schemas.microsoft.com/office/drawing/2014/main" id="{1B84542C-FAC1-4CC7-86A9-0E427906E396}"/>
            </a:ext>
          </a:extLst>
        </xdr:cNvPr>
        <xdr:cNvSpPr/>
      </xdr:nvSpPr>
      <xdr:spPr>
        <a:xfrm>
          <a:off x="8163560" y="147828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59</xdr:col>
      <xdr:colOff>12700</xdr:colOff>
      <xdr:row>12</xdr:row>
      <xdr:rowOff>15240</xdr:rowOff>
    </xdr:from>
    <xdr:to>
      <xdr:col>59</xdr:col>
      <xdr:colOff>12700</xdr:colOff>
      <xdr:row>13</xdr:row>
      <xdr:rowOff>20320</xdr:rowOff>
    </xdr:to>
    <xdr:sp macro="" textlink="">
      <xdr:nvSpPr>
        <xdr:cNvPr id="30785" name="Rectangle 30784">
          <a:extLst>
            <a:ext uri="{FF2B5EF4-FFF2-40B4-BE49-F238E27FC236}">
              <a16:creationId xmlns:a16="http://schemas.microsoft.com/office/drawing/2014/main" id="{19E634A1-8769-4090-B3CC-0D70A1815ABB}"/>
            </a:ext>
          </a:extLst>
        </xdr:cNvPr>
        <xdr:cNvSpPr/>
      </xdr:nvSpPr>
      <xdr:spPr>
        <a:xfrm>
          <a:off x="7655560" y="147828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81</xdr:col>
      <xdr:colOff>2540</xdr:colOff>
      <xdr:row>12</xdr:row>
      <xdr:rowOff>15240</xdr:rowOff>
    </xdr:from>
    <xdr:to>
      <xdr:col>90</xdr:col>
      <xdr:colOff>68580</xdr:colOff>
      <xdr:row>13</xdr:row>
      <xdr:rowOff>20320</xdr:rowOff>
    </xdr:to>
    <xdr:sp macro="" textlink="">
      <xdr:nvSpPr>
        <xdr:cNvPr id="30786" name="NK Teams 2026 Tijdschema - V1.2.xlsm">
          <a:extLst>
            <a:ext uri="{FF2B5EF4-FFF2-40B4-BE49-F238E27FC236}">
              <a16:creationId xmlns:a16="http://schemas.microsoft.com/office/drawing/2014/main" id="{CF99248F-4B94-474C-A037-CF8D76C9AF0C}"/>
            </a:ext>
          </a:extLst>
        </xdr:cNvPr>
        <xdr:cNvSpPr/>
      </xdr:nvSpPr>
      <xdr:spPr>
        <a:xfrm>
          <a:off x="10495280" y="1478280"/>
          <a:ext cx="12319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Hinkstapspringen Vrouwen </a:t>
          </a:r>
        </a:p>
      </xdr:txBody>
    </xdr:sp>
    <xdr:clientData/>
  </xdr:twoCellAnchor>
  <xdr:twoCellAnchor>
    <xdr:from>
      <xdr:col>77</xdr:col>
      <xdr:colOff>12700</xdr:colOff>
      <xdr:row>12</xdr:row>
      <xdr:rowOff>15240</xdr:rowOff>
    </xdr:from>
    <xdr:to>
      <xdr:col>81</xdr:col>
      <xdr:colOff>2540</xdr:colOff>
      <xdr:row>13</xdr:row>
      <xdr:rowOff>20320</xdr:rowOff>
    </xdr:to>
    <xdr:sp macro="" textlink="">
      <xdr:nvSpPr>
        <xdr:cNvPr id="30787" name="Rectangle 30786">
          <a:extLst>
            <a:ext uri="{FF2B5EF4-FFF2-40B4-BE49-F238E27FC236}">
              <a16:creationId xmlns:a16="http://schemas.microsoft.com/office/drawing/2014/main" id="{4E28E441-F963-4C6D-9662-8F0C8CCC4B0A}"/>
            </a:ext>
          </a:extLst>
        </xdr:cNvPr>
        <xdr:cNvSpPr/>
      </xdr:nvSpPr>
      <xdr:spPr>
        <a:xfrm>
          <a:off x="9987280" y="147828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81</xdr:col>
      <xdr:colOff>2540</xdr:colOff>
      <xdr:row>12</xdr:row>
      <xdr:rowOff>15240</xdr:rowOff>
    </xdr:from>
    <xdr:to>
      <xdr:col>81</xdr:col>
      <xdr:colOff>2540</xdr:colOff>
      <xdr:row>13</xdr:row>
      <xdr:rowOff>20320</xdr:rowOff>
    </xdr:to>
    <xdr:sp macro="" textlink="">
      <xdr:nvSpPr>
        <xdr:cNvPr id="30788" name="Rectangle 30787">
          <a:extLst>
            <a:ext uri="{FF2B5EF4-FFF2-40B4-BE49-F238E27FC236}">
              <a16:creationId xmlns:a16="http://schemas.microsoft.com/office/drawing/2014/main" id="{4BAC32A6-9917-4706-99D6-0F2EE438393F}"/>
            </a:ext>
          </a:extLst>
        </xdr:cNvPr>
        <xdr:cNvSpPr/>
      </xdr:nvSpPr>
      <xdr:spPr>
        <a:xfrm>
          <a:off x="10495280" y="147828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77</xdr:col>
      <xdr:colOff>12700</xdr:colOff>
      <xdr:row>12</xdr:row>
      <xdr:rowOff>15240</xdr:rowOff>
    </xdr:from>
    <xdr:to>
      <xdr:col>77</xdr:col>
      <xdr:colOff>12700</xdr:colOff>
      <xdr:row>13</xdr:row>
      <xdr:rowOff>20320</xdr:rowOff>
    </xdr:to>
    <xdr:sp macro="" textlink="">
      <xdr:nvSpPr>
        <xdr:cNvPr id="30789" name="Rectangle 30788">
          <a:extLst>
            <a:ext uri="{FF2B5EF4-FFF2-40B4-BE49-F238E27FC236}">
              <a16:creationId xmlns:a16="http://schemas.microsoft.com/office/drawing/2014/main" id="{DD38689B-CDF8-41DD-9381-A19FEAA2B910}"/>
            </a:ext>
          </a:extLst>
        </xdr:cNvPr>
        <xdr:cNvSpPr/>
      </xdr:nvSpPr>
      <xdr:spPr>
        <a:xfrm>
          <a:off x="9987280" y="147828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69</xdr:col>
      <xdr:colOff>2540</xdr:colOff>
      <xdr:row>16</xdr:row>
      <xdr:rowOff>20320</xdr:rowOff>
    </xdr:from>
    <xdr:to>
      <xdr:col>75</xdr:col>
      <xdr:colOff>76200</xdr:colOff>
      <xdr:row>17</xdr:row>
      <xdr:rowOff>25400</xdr:rowOff>
    </xdr:to>
    <xdr:sp macro="" textlink="">
      <xdr:nvSpPr>
        <xdr:cNvPr id="30790" name="NK Teams 2026 Tijdschema - V1.2.xlsm">
          <a:extLst>
            <a:ext uri="{FF2B5EF4-FFF2-40B4-BE49-F238E27FC236}">
              <a16:creationId xmlns:a16="http://schemas.microsoft.com/office/drawing/2014/main" id="{F9C698C7-DBA3-4279-9DE0-0FC66A1D6AA2}"/>
            </a:ext>
          </a:extLst>
        </xdr:cNvPr>
        <xdr:cNvSpPr/>
      </xdr:nvSpPr>
      <xdr:spPr>
        <a:xfrm>
          <a:off x="8940800" y="1971040"/>
          <a:ext cx="8509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Kogelstoten Mannen </a:t>
          </a:r>
        </a:p>
      </xdr:txBody>
    </xdr:sp>
    <xdr:clientData/>
  </xdr:twoCellAnchor>
  <xdr:twoCellAnchor>
    <xdr:from>
      <xdr:col>65</xdr:col>
      <xdr:colOff>12700</xdr:colOff>
      <xdr:row>16</xdr:row>
      <xdr:rowOff>20320</xdr:rowOff>
    </xdr:from>
    <xdr:to>
      <xdr:col>69</xdr:col>
      <xdr:colOff>2540</xdr:colOff>
      <xdr:row>17</xdr:row>
      <xdr:rowOff>25400</xdr:rowOff>
    </xdr:to>
    <xdr:sp macro="" textlink="">
      <xdr:nvSpPr>
        <xdr:cNvPr id="30791" name="Rectangle 30790">
          <a:extLst>
            <a:ext uri="{FF2B5EF4-FFF2-40B4-BE49-F238E27FC236}">
              <a16:creationId xmlns:a16="http://schemas.microsoft.com/office/drawing/2014/main" id="{F37B0C37-11B8-4CC1-B4FF-B1BE45BEC729}"/>
            </a:ext>
          </a:extLst>
        </xdr:cNvPr>
        <xdr:cNvSpPr/>
      </xdr:nvSpPr>
      <xdr:spPr>
        <a:xfrm>
          <a:off x="8432800" y="197104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69</xdr:col>
      <xdr:colOff>2540</xdr:colOff>
      <xdr:row>16</xdr:row>
      <xdr:rowOff>20320</xdr:rowOff>
    </xdr:from>
    <xdr:to>
      <xdr:col>69</xdr:col>
      <xdr:colOff>2540</xdr:colOff>
      <xdr:row>17</xdr:row>
      <xdr:rowOff>25400</xdr:rowOff>
    </xdr:to>
    <xdr:sp macro="" textlink="">
      <xdr:nvSpPr>
        <xdr:cNvPr id="30792" name="Rectangle 30791">
          <a:extLst>
            <a:ext uri="{FF2B5EF4-FFF2-40B4-BE49-F238E27FC236}">
              <a16:creationId xmlns:a16="http://schemas.microsoft.com/office/drawing/2014/main" id="{0B66E7A3-AB4D-4521-BFC7-011C2224A848}"/>
            </a:ext>
          </a:extLst>
        </xdr:cNvPr>
        <xdr:cNvSpPr/>
      </xdr:nvSpPr>
      <xdr:spPr>
        <a:xfrm>
          <a:off x="8940800" y="19710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65</xdr:col>
      <xdr:colOff>12700</xdr:colOff>
      <xdr:row>16</xdr:row>
      <xdr:rowOff>20320</xdr:rowOff>
    </xdr:from>
    <xdr:to>
      <xdr:col>65</xdr:col>
      <xdr:colOff>12700</xdr:colOff>
      <xdr:row>17</xdr:row>
      <xdr:rowOff>25400</xdr:rowOff>
    </xdr:to>
    <xdr:sp macro="" textlink="">
      <xdr:nvSpPr>
        <xdr:cNvPr id="30793" name="Rectangle 30792">
          <a:extLst>
            <a:ext uri="{FF2B5EF4-FFF2-40B4-BE49-F238E27FC236}">
              <a16:creationId xmlns:a16="http://schemas.microsoft.com/office/drawing/2014/main" id="{2603F908-3483-4F48-8813-698E03220D8E}"/>
            </a:ext>
          </a:extLst>
        </xdr:cNvPr>
        <xdr:cNvSpPr/>
      </xdr:nvSpPr>
      <xdr:spPr>
        <a:xfrm>
          <a:off x="8432800" y="19710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81</xdr:col>
      <xdr:colOff>2540</xdr:colOff>
      <xdr:row>16</xdr:row>
      <xdr:rowOff>20320</xdr:rowOff>
    </xdr:from>
    <xdr:to>
      <xdr:col>87</xdr:col>
      <xdr:colOff>76200</xdr:colOff>
      <xdr:row>17</xdr:row>
      <xdr:rowOff>25400</xdr:rowOff>
    </xdr:to>
    <xdr:sp macro="" textlink="">
      <xdr:nvSpPr>
        <xdr:cNvPr id="30794" name="NK Teams 2026 Tijdschema - V1.2.xlsm">
          <a:extLst>
            <a:ext uri="{FF2B5EF4-FFF2-40B4-BE49-F238E27FC236}">
              <a16:creationId xmlns:a16="http://schemas.microsoft.com/office/drawing/2014/main" id="{0F98EC21-0DCC-4C73-8CFB-92DC67F0EE14}"/>
            </a:ext>
          </a:extLst>
        </xdr:cNvPr>
        <xdr:cNvSpPr/>
      </xdr:nvSpPr>
      <xdr:spPr>
        <a:xfrm>
          <a:off x="10495280" y="1971040"/>
          <a:ext cx="8509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Kogelstoten Vrouwen </a:t>
          </a:r>
        </a:p>
      </xdr:txBody>
    </xdr:sp>
    <xdr:clientData/>
  </xdr:twoCellAnchor>
  <xdr:twoCellAnchor>
    <xdr:from>
      <xdr:col>77</xdr:col>
      <xdr:colOff>12700</xdr:colOff>
      <xdr:row>16</xdr:row>
      <xdr:rowOff>20320</xdr:rowOff>
    </xdr:from>
    <xdr:to>
      <xdr:col>81</xdr:col>
      <xdr:colOff>2540</xdr:colOff>
      <xdr:row>17</xdr:row>
      <xdr:rowOff>25400</xdr:rowOff>
    </xdr:to>
    <xdr:sp macro="" textlink="">
      <xdr:nvSpPr>
        <xdr:cNvPr id="30795" name="Rectangle 30794">
          <a:extLst>
            <a:ext uri="{FF2B5EF4-FFF2-40B4-BE49-F238E27FC236}">
              <a16:creationId xmlns:a16="http://schemas.microsoft.com/office/drawing/2014/main" id="{0C8AF6C0-484B-4E49-AA37-9FF42445C7E9}"/>
            </a:ext>
          </a:extLst>
        </xdr:cNvPr>
        <xdr:cNvSpPr/>
      </xdr:nvSpPr>
      <xdr:spPr>
        <a:xfrm>
          <a:off x="9987280" y="197104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81</xdr:col>
      <xdr:colOff>2540</xdr:colOff>
      <xdr:row>16</xdr:row>
      <xdr:rowOff>20320</xdr:rowOff>
    </xdr:from>
    <xdr:to>
      <xdr:col>81</xdr:col>
      <xdr:colOff>2540</xdr:colOff>
      <xdr:row>17</xdr:row>
      <xdr:rowOff>25400</xdr:rowOff>
    </xdr:to>
    <xdr:sp macro="" textlink="">
      <xdr:nvSpPr>
        <xdr:cNvPr id="30796" name="Rectangle 30795">
          <a:extLst>
            <a:ext uri="{FF2B5EF4-FFF2-40B4-BE49-F238E27FC236}">
              <a16:creationId xmlns:a16="http://schemas.microsoft.com/office/drawing/2014/main" id="{C506697A-A9F4-473A-8AFD-C8747D916A6A}"/>
            </a:ext>
          </a:extLst>
        </xdr:cNvPr>
        <xdr:cNvSpPr/>
      </xdr:nvSpPr>
      <xdr:spPr>
        <a:xfrm>
          <a:off x="10495280" y="197104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77</xdr:col>
      <xdr:colOff>12700</xdr:colOff>
      <xdr:row>16</xdr:row>
      <xdr:rowOff>20320</xdr:rowOff>
    </xdr:from>
    <xdr:to>
      <xdr:col>77</xdr:col>
      <xdr:colOff>12700</xdr:colOff>
      <xdr:row>17</xdr:row>
      <xdr:rowOff>25400</xdr:rowOff>
    </xdr:to>
    <xdr:sp macro="" textlink="">
      <xdr:nvSpPr>
        <xdr:cNvPr id="30797" name="Rectangle 30796">
          <a:extLst>
            <a:ext uri="{FF2B5EF4-FFF2-40B4-BE49-F238E27FC236}">
              <a16:creationId xmlns:a16="http://schemas.microsoft.com/office/drawing/2014/main" id="{C7C43F98-5621-4FA0-9B71-DB68056E809B}"/>
            </a:ext>
          </a:extLst>
        </xdr:cNvPr>
        <xdr:cNvSpPr/>
      </xdr:nvSpPr>
      <xdr:spPr>
        <a:xfrm>
          <a:off x="9987280" y="197104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47</xdr:col>
      <xdr:colOff>2540</xdr:colOff>
      <xdr:row>14</xdr:row>
      <xdr:rowOff>17780</xdr:rowOff>
    </xdr:from>
    <xdr:to>
      <xdr:col>55</xdr:col>
      <xdr:colOff>45720</xdr:colOff>
      <xdr:row>15</xdr:row>
      <xdr:rowOff>22860</xdr:rowOff>
    </xdr:to>
    <xdr:sp macro="" textlink="">
      <xdr:nvSpPr>
        <xdr:cNvPr id="30798" name="NK Teams 2026 Tijdschema - V1.2.xlsm">
          <a:extLst>
            <a:ext uri="{FF2B5EF4-FFF2-40B4-BE49-F238E27FC236}">
              <a16:creationId xmlns:a16="http://schemas.microsoft.com/office/drawing/2014/main" id="{DF29A0A7-83E0-4E8C-AC49-8766CA4CBFC1}"/>
            </a:ext>
          </a:extLst>
        </xdr:cNvPr>
        <xdr:cNvSpPr/>
      </xdr:nvSpPr>
      <xdr:spPr>
        <a:xfrm>
          <a:off x="6090920" y="1724660"/>
          <a:ext cx="10795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Discuswerpen Mannen </a:t>
          </a:r>
        </a:p>
      </xdr:txBody>
    </xdr:sp>
    <xdr:clientData/>
  </xdr:twoCellAnchor>
  <xdr:twoCellAnchor>
    <xdr:from>
      <xdr:col>43</xdr:col>
      <xdr:colOff>12700</xdr:colOff>
      <xdr:row>14</xdr:row>
      <xdr:rowOff>17780</xdr:rowOff>
    </xdr:from>
    <xdr:to>
      <xdr:col>47</xdr:col>
      <xdr:colOff>2540</xdr:colOff>
      <xdr:row>15</xdr:row>
      <xdr:rowOff>22860</xdr:rowOff>
    </xdr:to>
    <xdr:sp macro="" textlink="">
      <xdr:nvSpPr>
        <xdr:cNvPr id="30799" name="Rectangle 30798">
          <a:extLst>
            <a:ext uri="{FF2B5EF4-FFF2-40B4-BE49-F238E27FC236}">
              <a16:creationId xmlns:a16="http://schemas.microsoft.com/office/drawing/2014/main" id="{3FA097D8-A47F-4E27-B716-2836FC35EF44}"/>
            </a:ext>
          </a:extLst>
        </xdr:cNvPr>
        <xdr:cNvSpPr/>
      </xdr:nvSpPr>
      <xdr:spPr>
        <a:xfrm>
          <a:off x="5582920" y="172466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47</xdr:col>
      <xdr:colOff>2540</xdr:colOff>
      <xdr:row>14</xdr:row>
      <xdr:rowOff>17780</xdr:rowOff>
    </xdr:from>
    <xdr:to>
      <xdr:col>47</xdr:col>
      <xdr:colOff>2540</xdr:colOff>
      <xdr:row>15</xdr:row>
      <xdr:rowOff>22860</xdr:rowOff>
    </xdr:to>
    <xdr:sp macro="" textlink="">
      <xdr:nvSpPr>
        <xdr:cNvPr id="30800" name="Rectangle 30799">
          <a:extLst>
            <a:ext uri="{FF2B5EF4-FFF2-40B4-BE49-F238E27FC236}">
              <a16:creationId xmlns:a16="http://schemas.microsoft.com/office/drawing/2014/main" id="{F5F35F3C-EC8B-4698-9BD5-14DE6845D86F}"/>
            </a:ext>
          </a:extLst>
        </xdr:cNvPr>
        <xdr:cNvSpPr/>
      </xdr:nvSpPr>
      <xdr:spPr>
        <a:xfrm>
          <a:off x="6090920" y="17246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43</xdr:col>
      <xdr:colOff>12700</xdr:colOff>
      <xdr:row>14</xdr:row>
      <xdr:rowOff>17780</xdr:rowOff>
    </xdr:from>
    <xdr:to>
      <xdr:col>43</xdr:col>
      <xdr:colOff>12700</xdr:colOff>
      <xdr:row>15</xdr:row>
      <xdr:rowOff>22860</xdr:rowOff>
    </xdr:to>
    <xdr:sp macro="" textlink="">
      <xdr:nvSpPr>
        <xdr:cNvPr id="30801" name="Rectangle 30800">
          <a:extLst>
            <a:ext uri="{FF2B5EF4-FFF2-40B4-BE49-F238E27FC236}">
              <a16:creationId xmlns:a16="http://schemas.microsoft.com/office/drawing/2014/main" id="{28FB041B-4C26-457B-A3E8-12DEEE8B2821}"/>
            </a:ext>
          </a:extLst>
        </xdr:cNvPr>
        <xdr:cNvSpPr/>
      </xdr:nvSpPr>
      <xdr:spPr>
        <a:xfrm>
          <a:off x="5582920" y="17246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60</xdr:col>
      <xdr:colOff>2540</xdr:colOff>
      <xdr:row>14</xdr:row>
      <xdr:rowOff>17780</xdr:rowOff>
    </xdr:from>
    <xdr:to>
      <xdr:col>68</xdr:col>
      <xdr:colOff>45720</xdr:colOff>
      <xdr:row>15</xdr:row>
      <xdr:rowOff>22860</xdr:rowOff>
    </xdr:to>
    <xdr:sp macro="" textlink="">
      <xdr:nvSpPr>
        <xdr:cNvPr id="30802" name="NK Teams 2026 Tijdschema - V1.2.xlsm">
          <a:extLst>
            <a:ext uri="{FF2B5EF4-FFF2-40B4-BE49-F238E27FC236}">
              <a16:creationId xmlns:a16="http://schemas.microsoft.com/office/drawing/2014/main" id="{D5FDED57-EA0F-46A5-9DD3-6968C2E7CB04}"/>
            </a:ext>
          </a:extLst>
        </xdr:cNvPr>
        <xdr:cNvSpPr/>
      </xdr:nvSpPr>
      <xdr:spPr>
        <a:xfrm>
          <a:off x="7774940" y="1724660"/>
          <a:ext cx="10795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Discuswerpen Vrouwen </a:t>
          </a:r>
        </a:p>
      </xdr:txBody>
    </xdr:sp>
    <xdr:clientData/>
  </xdr:twoCellAnchor>
  <xdr:twoCellAnchor>
    <xdr:from>
      <xdr:col>56</xdr:col>
      <xdr:colOff>12700</xdr:colOff>
      <xdr:row>14</xdr:row>
      <xdr:rowOff>17780</xdr:rowOff>
    </xdr:from>
    <xdr:to>
      <xdr:col>60</xdr:col>
      <xdr:colOff>2540</xdr:colOff>
      <xdr:row>15</xdr:row>
      <xdr:rowOff>22860</xdr:rowOff>
    </xdr:to>
    <xdr:sp macro="" textlink="">
      <xdr:nvSpPr>
        <xdr:cNvPr id="30803" name="Rectangle 30802">
          <a:extLst>
            <a:ext uri="{FF2B5EF4-FFF2-40B4-BE49-F238E27FC236}">
              <a16:creationId xmlns:a16="http://schemas.microsoft.com/office/drawing/2014/main" id="{E6E2D100-3766-470D-A3D5-334AF68D2108}"/>
            </a:ext>
          </a:extLst>
        </xdr:cNvPr>
        <xdr:cNvSpPr/>
      </xdr:nvSpPr>
      <xdr:spPr>
        <a:xfrm>
          <a:off x="7266940" y="172466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60</xdr:col>
      <xdr:colOff>2540</xdr:colOff>
      <xdr:row>14</xdr:row>
      <xdr:rowOff>17780</xdr:rowOff>
    </xdr:from>
    <xdr:to>
      <xdr:col>60</xdr:col>
      <xdr:colOff>2540</xdr:colOff>
      <xdr:row>15</xdr:row>
      <xdr:rowOff>22860</xdr:rowOff>
    </xdr:to>
    <xdr:sp macro="" textlink="">
      <xdr:nvSpPr>
        <xdr:cNvPr id="30804" name="Rectangle 30803">
          <a:extLst>
            <a:ext uri="{FF2B5EF4-FFF2-40B4-BE49-F238E27FC236}">
              <a16:creationId xmlns:a16="http://schemas.microsoft.com/office/drawing/2014/main" id="{9D17627C-363D-4A0D-A012-7B46A0CEC3C4}"/>
            </a:ext>
          </a:extLst>
        </xdr:cNvPr>
        <xdr:cNvSpPr/>
      </xdr:nvSpPr>
      <xdr:spPr>
        <a:xfrm>
          <a:off x="7774940" y="17246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56</xdr:col>
      <xdr:colOff>12700</xdr:colOff>
      <xdr:row>14</xdr:row>
      <xdr:rowOff>17780</xdr:rowOff>
    </xdr:from>
    <xdr:to>
      <xdr:col>56</xdr:col>
      <xdr:colOff>12700</xdr:colOff>
      <xdr:row>15</xdr:row>
      <xdr:rowOff>22860</xdr:rowOff>
    </xdr:to>
    <xdr:sp macro="" textlink="">
      <xdr:nvSpPr>
        <xdr:cNvPr id="30805" name="Rectangle 30804">
          <a:extLst>
            <a:ext uri="{FF2B5EF4-FFF2-40B4-BE49-F238E27FC236}">
              <a16:creationId xmlns:a16="http://schemas.microsoft.com/office/drawing/2014/main" id="{DD6F9483-6DC3-42A7-979D-DF4F2F73EDF3}"/>
            </a:ext>
          </a:extLst>
        </xdr:cNvPr>
        <xdr:cNvSpPr/>
      </xdr:nvSpPr>
      <xdr:spPr>
        <a:xfrm>
          <a:off x="7266940" y="17246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77</xdr:col>
      <xdr:colOff>2540</xdr:colOff>
      <xdr:row>14</xdr:row>
      <xdr:rowOff>17780</xdr:rowOff>
    </xdr:from>
    <xdr:to>
      <xdr:col>85</xdr:col>
      <xdr:colOff>45720</xdr:colOff>
      <xdr:row>15</xdr:row>
      <xdr:rowOff>22860</xdr:rowOff>
    </xdr:to>
    <xdr:sp macro="" textlink="">
      <xdr:nvSpPr>
        <xdr:cNvPr id="30806" name="NK Teams 2026 Tijdschema - V1.2.xlsm">
          <a:extLst>
            <a:ext uri="{FF2B5EF4-FFF2-40B4-BE49-F238E27FC236}">
              <a16:creationId xmlns:a16="http://schemas.microsoft.com/office/drawing/2014/main" id="{66DCDE0F-ECE7-44E1-ACF7-DF5EC2A89F48}"/>
            </a:ext>
          </a:extLst>
        </xdr:cNvPr>
        <xdr:cNvSpPr/>
      </xdr:nvSpPr>
      <xdr:spPr>
        <a:xfrm>
          <a:off x="9977120" y="1724660"/>
          <a:ext cx="10795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Speerwerpen Mannen </a:t>
          </a:r>
        </a:p>
      </xdr:txBody>
    </xdr:sp>
    <xdr:clientData/>
  </xdr:twoCellAnchor>
  <xdr:twoCellAnchor>
    <xdr:from>
      <xdr:col>73</xdr:col>
      <xdr:colOff>12700</xdr:colOff>
      <xdr:row>14</xdr:row>
      <xdr:rowOff>17780</xdr:rowOff>
    </xdr:from>
    <xdr:to>
      <xdr:col>77</xdr:col>
      <xdr:colOff>2540</xdr:colOff>
      <xdr:row>15</xdr:row>
      <xdr:rowOff>22860</xdr:rowOff>
    </xdr:to>
    <xdr:sp macro="" textlink="">
      <xdr:nvSpPr>
        <xdr:cNvPr id="30807" name="Rectangle 30806">
          <a:extLst>
            <a:ext uri="{FF2B5EF4-FFF2-40B4-BE49-F238E27FC236}">
              <a16:creationId xmlns:a16="http://schemas.microsoft.com/office/drawing/2014/main" id="{4EFA7BA2-D826-4051-9FF2-5FD6D4C694D0}"/>
            </a:ext>
          </a:extLst>
        </xdr:cNvPr>
        <xdr:cNvSpPr/>
      </xdr:nvSpPr>
      <xdr:spPr>
        <a:xfrm>
          <a:off x="9469120" y="172466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77</xdr:col>
      <xdr:colOff>2540</xdr:colOff>
      <xdr:row>14</xdr:row>
      <xdr:rowOff>17780</xdr:rowOff>
    </xdr:from>
    <xdr:to>
      <xdr:col>77</xdr:col>
      <xdr:colOff>2540</xdr:colOff>
      <xdr:row>15</xdr:row>
      <xdr:rowOff>22860</xdr:rowOff>
    </xdr:to>
    <xdr:sp macro="" textlink="">
      <xdr:nvSpPr>
        <xdr:cNvPr id="30808" name="Rectangle 30807">
          <a:extLst>
            <a:ext uri="{FF2B5EF4-FFF2-40B4-BE49-F238E27FC236}">
              <a16:creationId xmlns:a16="http://schemas.microsoft.com/office/drawing/2014/main" id="{093482ED-4D8B-45DF-80A8-FB999A90049E}"/>
            </a:ext>
          </a:extLst>
        </xdr:cNvPr>
        <xdr:cNvSpPr/>
      </xdr:nvSpPr>
      <xdr:spPr>
        <a:xfrm>
          <a:off x="9977120" y="17246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73</xdr:col>
      <xdr:colOff>12700</xdr:colOff>
      <xdr:row>14</xdr:row>
      <xdr:rowOff>17780</xdr:rowOff>
    </xdr:from>
    <xdr:to>
      <xdr:col>73</xdr:col>
      <xdr:colOff>12700</xdr:colOff>
      <xdr:row>15</xdr:row>
      <xdr:rowOff>22860</xdr:rowOff>
    </xdr:to>
    <xdr:sp macro="" textlink="">
      <xdr:nvSpPr>
        <xdr:cNvPr id="30809" name="Rectangle 30808">
          <a:extLst>
            <a:ext uri="{FF2B5EF4-FFF2-40B4-BE49-F238E27FC236}">
              <a16:creationId xmlns:a16="http://schemas.microsoft.com/office/drawing/2014/main" id="{41EABF31-14D8-4C31-A860-9ABC4FBEDB2F}"/>
            </a:ext>
          </a:extLst>
        </xdr:cNvPr>
        <xdr:cNvSpPr/>
      </xdr:nvSpPr>
      <xdr:spPr>
        <a:xfrm>
          <a:off x="9469120" y="17246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90</xdr:col>
      <xdr:colOff>2540</xdr:colOff>
      <xdr:row>14</xdr:row>
      <xdr:rowOff>17780</xdr:rowOff>
    </xdr:from>
    <xdr:to>
      <xdr:col>98</xdr:col>
      <xdr:colOff>45720</xdr:colOff>
      <xdr:row>15</xdr:row>
      <xdr:rowOff>22860</xdr:rowOff>
    </xdr:to>
    <xdr:sp macro="" textlink="">
      <xdr:nvSpPr>
        <xdr:cNvPr id="30810" name="NK Teams 2026 Tijdschema - V1.2.xlsm">
          <a:extLst>
            <a:ext uri="{FF2B5EF4-FFF2-40B4-BE49-F238E27FC236}">
              <a16:creationId xmlns:a16="http://schemas.microsoft.com/office/drawing/2014/main" id="{679F0DB3-BE3E-42D7-9F21-7764C5D2566F}"/>
            </a:ext>
          </a:extLst>
        </xdr:cNvPr>
        <xdr:cNvSpPr/>
      </xdr:nvSpPr>
      <xdr:spPr>
        <a:xfrm>
          <a:off x="11661140" y="1724660"/>
          <a:ext cx="10795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Speerwerpen Vrouwen </a:t>
          </a:r>
        </a:p>
      </xdr:txBody>
    </xdr:sp>
    <xdr:clientData/>
  </xdr:twoCellAnchor>
  <xdr:twoCellAnchor>
    <xdr:from>
      <xdr:col>86</xdr:col>
      <xdr:colOff>12700</xdr:colOff>
      <xdr:row>14</xdr:row>
      <xdr:rowOff>17780</xdr:rowOff>
    </xdr:from>
    <xdr:to>
      <xdr:col>90</xdr:col>
      <xdr:colOff>2540</xdr:colOff>
      <xdr:row>15</xdr:row>
      <xdr:rowOff>22860</xdr:rowOff>
    </xdr:to>
    <xdr:sp macro="" textlink="">
      <xdr:nvSpPr>
        <xdr:cNvPr id="30811" name="Rectangle 30810">
          <a:extLst>
            <a:ext uri="{FF2B5EF4-FFF2-40B4-BE49-F238E27FC236}">
              <a16:creationId xmlns:a16="http://schemas.microsoft.com/office/drawing/2014/main" id="{F1827767-28AA-4F3D-9EE0-7F7792DDFCAB}"/>
            </a:ext>
          </a:extLst>
        </xdr:cNvPr>
        <xdr:cNvSpPr/>
      </xdr:nvSpPr>
      <xdr:spPr>
        <a:xfrm>
          <a:off x="11153140" y="172466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90</xdr:col>
      <xdr:colOff>2540</xdr:colOff>
      <xdr:row>14</xdr:row>
      <xdr:rowOff>17780</xdr:rowOff>
    </xdr:from>
    <xdr:to>
      <xdr:col>90</xdr:col>
      <xdr:colOff>2540</xdr:colOff>
      <xdr:row>15</xdr:row>
      <xdr:rowOff>22860</xdr:rowOff>
    </xdr:to>
    <xdr:sp macro="" textlink="">
      <xdr:nvSpPr>
        <xdr:cNvPr id="30812" name="Rectangle 30811">
          <a:extLst>
            <a:ext uri="{FF2B5EF4-FFF2-40B4-BE49-F238E27FC236}">
              <a16:creationId xmlns:a16="http://schemas.microsoft.com/office/drawing/2014/main" id="{B820294E-3D7D-44E3-9FF2-F5660EFF5807}"/>
            </a:ext>
          </a:extLst>
        </xdr:cNvPr>
        <xdr:cNvSpPr/>
      </xdr:nvSpPr>
      <xdr:spPr>
        <a:xfrm>
          <a:off x="11661140" y="17246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86</xdr:col>
      <xdr:colOff>12700</xdr:colOff>
      <xdr:row>14</xdr:row>
      <xdr:rowOff>17780</xdr:rowOff>
    </xdr:from>
    <xdr:to>
      <xdr:col>86</xdr:col>
      <xdr:colOff>12700</xdr:colOff>
      <xdr:row>15</xdr:row>
      <xdr:rowOff>22860</xdr:rowOff>
    </xdr:to>
    <xdr:sp macro="" textlink="">
      <xdr:nvSpPr>
        <xdr:cNvPr id="30813" name="Rectangle 30812">
          <a:extLst>
            <a:ext uri="{FF2B5EF4-FFF2-40B4-BE49-F238E27FC236}">
              <a16:creationId xmlns:a16="http://schemas.microsoft.com/office/drawing/2014/main" id="{0A8B9DC2-447F-458F-9087-999B1DE908C5}"/>
            </a:ext>
          </a:extLst>
        </xdr:cNvPr>
        <xdr:cNvSpPr/>
      </xdr:nvSpPr>
      <xdr:spPr>
        <a:xfrm>
          <a:off x="11153140" y="17246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21</xdr:col>
      <xdr:colOff>2540</xdr:colOff>
      <xdr:row>14</xdr:row>
      <xdr:rowOff>17780</xdr:rowOff>
    </xdr:from>
    <xdr:to>
      <xdr:col>29</xdr:col>
      <xdr:colOff>45720</xdr:colOff>
      <xdr:row>15</xdr:row>
      <xdr:rowOff>22860</xdr:rowOff>
    </xdr:to>
    <xdr:sp macro="" textlink="">
      <xdr:nvSpPr>
        <xdr:cNvPr id="30814" name="NK Teams 2026 Tijdschema - V1.2.xlsm">
          <a:extLst>
            <a:ext uri="{FF2B5EF4-FFF2-40B4-BE49-F238E27FC236}">
              <a16:creationId xmlns:a16="http://schemas.microsoft.com/office/drawing/2014/main" id="{6403C9EA-6ED6-4FE5-871F-5D429664F20C}"/>
            </a:ext>
          </a:extLst>
        </xdr:cNvPr>
        <xdr:cNvSpPr/>
      </xdr:nvSpPr>
      <xdr:spPr>
        <a:xfrm>
          <a:off x="2722880" y="1724660"/>
          <a:ext cx="1079500" cy="127000"/>
        </a:xfrm>
        <a:prstGeom prst="rect">
          <a:avLst/>
        </a:prstGeom>
        <a:gradFill flip="none" rotWithShape="1">
          <a:gsLst>
            <a:gs pos="0">
              <a:srgbClr val="000000"/>
            </a:gs>
            <a:gs pos="100000">
              <a:srgbClr val="000000">
                <a:tint val="0"/>
              </a:srgbClr>
            </a:gs>
            <a:gs pos="0">
              <a:srgbClr val="00B0F0"/>
            </a:gs>
            <a:gs pos="50000">
              <a:srgbClr val="00B0F0"/>
            </a:gs>
            <a:gs pos="99000">
              <a:srgbClr val="00B0F0"/>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Kogelslingeren Mannen </a:t>
          </a:r>
        </a:p>
      </xdr:txBody>
    </xdr:sp>
    <xdr:clientData/>
  </xdr:twoCellAnchor>
  <xdr:twoCellAnchor>
    <xdr:from>
      <xdr:col>17</xdr:col>
      <xdr:colOff>12700</xdr:colOff>
      <xdr:row>14</xdr:row>
      <xdr:rowOff>17780</xdr:rowOff>
    </xdr:from>
    <xdr:to>
      <xdr:col>21</xdr:col>
      <xdr:colOff>2540</xdr:colOff>
      <xdr:row>15</xdr:row>
      <xdr:rowOff>22860</xdr:rowOff>
    </xdr:to>
    <xdr:sp macro="" textlink="">
      <xdr:nvSpPr>
        <xdr:cNvPr id="30815" name="Rectangle 30814">
          <a:extLst>
            <a:ext uri="{FF2B5EF4-FFF2-40B4-BE49-F238E27FC236}">
              <a16:creationId xmlns:a16="http://schemas.microsoft.com/office/drawing/2014/main" id="{DC0C5384-D184-4030-B0A2-DBF2A0BA7CE0}"/>
            </a:ext>
          </a:extLst>
        </xdr:cNvPr>
        <xdr:cNvSpPr/>
      </xdr:nvSpPr>
      <xdr:spPr>
        <a:xfrm>
          <a:off x="2214880" y="172466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21</xdr:col>
      <xdr:colOff>2540</xdr:colOff>
      <xdr:row>14</xdr:row>
      <xdr:rowOff>17780</xdr:rowOff>
    </xdr:from>
    <xdr:to>
      <xdr:col>21</xdr:col>
      <xdr:colOff>2540</xdr:colOff>
      <xdr:row>15</xdr:row>
      <xdr:rowOff>22860</xdr:rowOff>
    </xdr:to>
    <xdr:sp macro="" textlink="">
      <xdr:nvSpPr>
        <xdr:cNvPr id="30816" name="Rectangle 30815">
          <a:extLst>
            <a:ext uri="{FF2B5EF4-FFF2-40B4-BE49-F238E27FC236}">
              <a16:creationId xmlns:a16="http://schemas.microsoft.com/office/drawing/2014/main" id="{F1EA01AE-717E-4901-8373-D474A5582FAB}"/>
            </a:ext>
          </a:extLst>
        </xdr:cNvPr>
        <xdr:cNvSpPr/>
      </xdr:nvSpPr>
      <xdr:spPr>
        <a:xfrm>
          <a:off x="2722880" y="17246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17</xdr:col>
      <xdr:colOff>12700</xdr:colOff>
      <xdr:row>14</xdr:row>
      <xdr:rowOff>17780</xdr:rowOff>
    </xdr:from>
    <xdr:to>
      <xdr:col>17</xdr:col>
      <xdr:colOff>12700</xdr:colOff>
      <xdr:row>15</xdr:row>
      <xdr:rowOff>22860</xdr:rowOff>
    </xdr:to>
    <xdr:sp macro="" textlink="">
      <xdr:nvSpPr>
        <xdr:cNvPr id="30817" name="Rectangle 30816">
          <a:extLst>
            <a:ext uri="{FF2B5EF4-FFF2-40B4-BE49-F238E27FC236}">
              <a16:creationId xmlns:a16="http://schemas.microsoft.com/office/drawing/2014/main" id="{F46B4540-53AA-4FEF-87FA-D6D460BD0C5B}"/>
            </a:ext>
          </a:extLst>
        </xdr:cNvPr>
        <xdr:cNvSpPr/>
      </xdr:nvSpPr>
      <xdr:spPr>
        <a:xfrm>
          <a:off x="2214880" y="17246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34</xdr:col>
      <xdr:colOff>2540</xdr:colOff>
      <xdr:row>14</xdr:row>
      <xdr:rowOff>17780</xdr:rowOff>
    </xdr:from>
    <xdr:to>
      <xdr:col>42</xdr:col>
      <xdr:colOff>45720</xdr:colOff>
      <xdr:row>15</xdr:row>
      <xdr:rowOff>22860</xdr:rowOff>
    </xdr:to>
    <xdr:sp macro="" textlink="">
      <xdr:nvSpPr>
        <xdr:cNvPr id="30818" name="NK Teams 2026 Tijdschema - V1.2.xlsm">
          <a:extLst>
            <a:ext uri="{FF2B5EF4-FFF2-40B4-BE49-F238E27FC236}">
              <a16:creationId xmlns:a16="http://schemas.microsoft.com/office/drawing/2014/main" id="{A846D9DB-3829-4122-A222-D2A44E82DDA1}"/>
            </a:ext>
          </a:extLst>
        </xdr:cNvPr>
        <xdr:cNvSpPr/>
      </xdr:nvSpPr>
      <xdr:spPr>
        <a:xfrm>
          <a:off x="4406900" y="1724660"/>
          <a:ext cx="1079500" cy="127000"/>
        </a:xfrm>
        <a:prstGeom prst="rect">
          <a:avLst/>
        </a:prstGeom>
        <a:gradFill flip="none" rotWithShape="1">
          <a:gsLst>
            <a:gs pos="0">
              <a:srgbClr val="000000"/>
            </a:gs>
            <a:gs pos="100000">
              <a:srgbClr val="000000">
                <a:tint val="0"/>
              </a:srgbClr>
            </a:gs>
            <a:gs pos="0">
              <a:srgbClr val="FFCCFF"/>
            </a:gs>
            <a:gs pos="50000">
              <a:srgbClr val="FFCCFF"/>
            </a:gs>
            <a:gs pos="99000">
              <a:srgbClr val="FFCCFF"/>
            </a:gs>
          </a:gsLst>
          <a:lin ang="0" scaled="1"/>
          <a:tileRect/>
        </a:gra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nl-NL" sz="700">
              <a:solidFill>
                <a:srgbClr val="000000"/>
              </a:solidFill>
              <a:latin typeface="Arial Narrow" panose="020B0606020202030204" pitchFamily="34" charset="0"/>
            </a:rPr>
            <a:t>Kogelslingeren Vrouwen </a:t>
          </a:r>
        </a:p>
      </xdr:txBody>
    </xdr:sp>
    <xdr:clientData/>
  </xdr:twoCellAnchor>
  <xdr:twoCellAnchor>
    <xdr:from>
      <xdr:col>30</xdr:col>
      <xdr:colOff>12700</xdr:colOff>
      <xdr:row>14</xdr:row>
      <xdr:rowOff>17780</xdr:rowOff>
    </xdr:from>
    <xdr:to>
      <xdr:col>34</xdr:col>
      <xdr:colOff>2540</xdr:colOff>
      <xdr:row>15</xdr:row>
      <xdr:rowOff>22860</xdr:rowOff>
    </xdr:to>
    <xdr:sp macro="" textlink="">
      <xdr:nvSpPr>
        <xdr:cNvPr id="30819" name="Rectangle 30818">
          <a:extLst>
            <a:ext uri="{FF2B5EF4-FFF2-40B4-BE49-F238E27FC236}">
              <a16:creationId xmlns:a16="http://schemas.microsoft.com/office/drawing/2014/main" id="{7CCCB886-5055-4618-86FC-124A907AAB7B}"/>
            </a:ext>
          </a:extLst>
        </xdr:cNvPr>
        <xdr:cNvSpPr/>
      </xdr:nvSpPr>
      <xdr:spPr>
        <a:xfrm>
          <a:off x="3898900" y="1724660"/>
          <a:ext cx="508000" cy="127000"/>
        </a:xfrm>
        <a:prstGeom prst="rect">
          <a:avLst/>
        </a:prstGeom>
        <a:solidFill>
          <a:srgbClr val="CDCFD1">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34</xdr:col>
      <xdr:colOff>2540</xdr:colOff>
      <xdr:row>14</xdr:row>
      <xdr:rowOff>17780</xdr:rowOff>
    </xdr:from>
    <xdr:to>
      <xdr:col>34</xdr:col>
      <xdr:colOff>2540</xdr:colOff>
      <xdr:row>15</xdr:row>
      <xdr:rowOff>22860</xdr:rowOff>
    </xdr:to>
    <xdr:sp macro="" textlink="">
      <xdr:nvSpPr>
        <xdr:cNvPr id="30820" name="Rectangle 30819">
          <a:extLst>
            <a:ext uri="{FF2B5EF4-FFF2-40B4-BE49-F238E27FC236}">
              <a16:creationId xmlns:a16="http://schemas.microsoft.com/office/drawing/2014/main" id="{9B785AC0-C440-425F-9F06-86C44850321A}"/>
            </a:ext>
          </a:extLst>
        </xdr:cNvPr>
        <xdr:cNvSpPr/>
      </xdr:nvSpPr>
      <xdr:spPr>
        <a:xfrm>
          <a:off x="4406900" y="1724660"/>
          <a:ext cx="0" cy="127000"/>
        </a:xfrm>
        <a:prstGeom prst="rect">
          <a:avLst/>
        </a:prstGeom>
        <a:solidFill>
          <a:srgbClr val="FF99FF">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30</xdr:col>
      <xdr:colOff>12700</xdr:colOff>
      <xdr:row>14</xdr:row>
      <xdr:rowOff>17780</xdr:rowOff>
    </xdr:from>
    <xdr:to>
      <xdr:col>30</xdr:col>
      <xdr:colOff>12700</xdr:colOff>
      <xdr:row>15</xdr:row>
      <xdr:rowOff>22860</xdr:rowOff>
    </xdr:to>
    <xdr:sp macro="" textlink="">
      <xdr:nvSpPr>
        <xdr:cNvPr id="30821" name="Rectangle 30820">
          <a:extLst>
            <a:ext uri="{FF2B5EF4-FFF2-40B4-BE49-F238E27FC236}">
              <a16:creationId xmlns:a16="http://schemas.microsoft.com/office/drawing/2014/main" id="{342C66BA-ED60-436C-8D7C-528305BBC3A9}"/>
            </a:ext>
          </a:extLst>
        </xdr:cNvPr>
        <xdr:cNvSpPr/>
      </xdr:nvSpPr>
      <xdr:spPr>
        <a:xfrm>
          <a:off x="3898900" y="1724660"/>
          <a:ext cx="0" cy="127000"/>
        </a:xfrm>
        <a:prstGeom prst="rect">
          <a:avLst/>
        </a:prstGeom>
        <a:solidFill>
          <a:srgbClr val="948A54">
            <a:alpha val="50000"/>
          </a:srgbClr>
        </a:solidFill>
        <a:ln w="63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657860</xdr:colOff>
      <xdr:row>1</xdr:row>
      <xdr:rowOff>494</xdr:rowOff>
    </xdr:to>
    <xdr:pic>
      <xdr:nvPicPr>
        <xdr:cNvPr id="2" name="Picture 1">
          <a:extLst>
            <a:ext uri="{FF2B5EF4-FFF2-40B4-BE49-F238E27FC236}">
              <a16:creationId xmlns:a16="http://schemas.microsoft.com/office/drawing/2014/main" id="{2504E3B1-47AD-44D7-ADCC-64FA5454FE47}"/>
            </a:ext>
          </a:extLst>
        </xdr:cNvPr>
        <xdr:cNvPicPr>
          <a:picLocks noChangeAspect="1"/>
        </xdr:cNvPicPr>
      </xdr:nvPicPr>
      <xdr:blipFill>
        <a:blip xmlns:r="http://schemas.openxmlformats.org/officeDocument/2006/relationships" r:embed="rId1"/>
        <a:stretch>
          <a:fillRect/>
        </a:stretch>
      </xdr:blipFill>
      <xdr:spPr>
        <a:xfrm>
          <a:off x="0" y="0"/>
          <a:ext cx="3355340" cy="33577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21.bin"/><Relationship Id="rId4" Type="http://schemas.openxmlformats.org/officeDocument/2006/relationships/comments" Target="../comments4.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rgb="FFFF0000"/>
    <pageSetUpPr fitToPage="1"/>
  </sheetPr>
  <dimension ref="A2:Z33"/>
  <sheetViews>
    <sheetView zoomScale="90" zoomScaleNormal="90" zoomScalePageLayoutView="90" workbookViewId="0">
      <selection activeCell="G3" sqref="G3"/>
    </sheetView>
  </sheetViews>
  <sheetFormatPr defaultColWidth="9" defaultRowHeight="12" x14ac:dyDescent="0.2"/>
  <cols>
    <col min="1" max="1" width="1.625" style="14" customWidth="1"/>
    <col min="2" max="2" width="6.625" style="17" customWidth="1"/>
    <col min="3" max="3" width="13.625" style="14" bestFit="1" customWidth="1"/>
    <col min="4" max="4" width="4.625" style="16" customWidth="1"/>
    <col min="5" max="5" width="6.625" style="14" customWidth="1"/>
    <col min="6" max="6" width="1.625" style="14" customWidth="1"/>
    <col min="7" max="7" width="6.625" style="17" customWidth="1"/>
    <col min="8" max="8" width="13.625" style="14" customWidth="1"/>
    <col min="9" max="9" width="4.625" style="16" customWidth="1"/>
    <col min="10" max="10" width="6.625" style="14" customWidth="1"/>
    <col min="11" max="11" width="1.625" style="14" customWidth="1"/>
    <col min="12" max="12" width="6.625" style="17" customWidth="1"/>
    <col min="13" max="13" width="13.625" style="14" customWidth="1"/>
    <col min="14" max="14" width="4.625" style="16" customWidth="1"/>
    <col min="15" max="15" width="6.625" style="14" customWidth="1"/>
    <col min="16" max="16" width="1.625" style="14" customWidth="1"/>
    <col min="17" max="17" width="6.625" style="17" customWidth="1"/>
    <col min="18" max="18" width="13.625" style="14" customWidth="1"/>
    <col min="19" max="19" width="4.625" style="16" customWidth="1"/>
    <col min="20" max="20" width="6.625" style="14" customWidth="1"/>
    <col min="21" max="21" width="1.625" style="14" customWidth="1"/>
    <col min="22" max="22" width="6.625" style="17" customWidth="1"/>
    <col min="23" max="23" width="13.625" style="14" customWidth="1"/>
    <col min="24" max="24" width="4.625" style="16" customWidth="1"/>
    <col min="25" max="25" width="6.625" style="14" customWidth="1"/>
    <col min="26" max="26" width="1.625" style="14" customWidth="1"/>
    <col min="27" max="16384" width="9" style="14"/>
  </cols>
  <sheetData>
    <row r="2" spans="1:26" x14ac:dyDescent="0.2">
      <c r="A2" s="64"/>
      <c r="B2" s="49" t="e">
        <f>#REF!</f>
        <v>#REF!</v>
      </c>
      <c r="C2" s="50"/>
      <c r="D2" s="51"/>
      <c r="E2" s="52"/>
      <c r="F2" s="22"/>
      <c r="G2" s="49" t="e">
        <f>#REF!</f>
        <v>#REF!</v>
      </c>
      <c r="H2" s="11"/>
      <c r="I2" s="12"/>
      <c r="J2" s="13"/>
      <c r="K2" s="21"/>
      <c r="L2" s="10" t="e">
        <f>#REF!</f>
        <v>#REF!</v>
      </c>
      <c r="M2" s="11"/>
      <c r="N2" s="12"/>
      <c r="O2" s="13"/>
      <c r="P2" s="21"/>
      <c r="Q2" s="10" t="e">
        <f>#REF!</f>
        <v>#REF!</v>
      </c>
      <c r="R2" s="11"/>
      <c r="S2" s="12"/>
      <c r="T2" s="13"/>
      <c r="U2" s="21"/>
      <c r="V2" s="10" t="e">
        <f>#REF!</f>
        <v>#REF!</v>
      </c>
      <c r="W2" s="11"/>
      <c r="X2" s="12"/>
      <c r="Y2" s="13"/>
      <c r="Z2" s="61"/>
    </row>
    <row r="3" spans="1:26" x14ac:dyDescent="0.2">
      <c r="A3" s="42"/>
      <c r="B3" s="453"/>
      <c r="C3" s="454"/>
      <c r="D3" s="455"/>
      <c r="E3" s="455"/>
      <c r="F3" s="19"/>
      <c r="G3" s="93" t="e">
        <f>#REF!</f>
        <v>#REF!</v>
      </c>
      <c r="H3" s="91" t="e">
        <f>#REF!</f>
        <v>#REF!</v>
      </c>
      <c r="I3" s="92" t="e">
        <f>#REF!</f>
        <v>#REF!</v>
      </c>
      <c r="J3" s="45" t="e">
        <f>#REF!</f>
        <v>#REF!</v>
      </c>
      <c r="K3" s="19"/>
      <c r="L3" s="93" t="e">
        <f>#REF!</f>
        <v>#REF!</v>
      </c>
      <c r="M3" s="311" t="e">
        <f>#REF!</f>
        <v>#REF!</v>
      </c>
      <c r="N3" s="92" t="e">
        <f>#REF!</f>
        <v>#REF!</v>
      </c>
      <c r="O3" s="45" t="e">
        <f>#REF!</f>
        <v>#REF!</v>
      </c>
      <c r="P3" s="19"/>
      <c r="Q3" s="456"/>
      <c r="R3" s="463"/>
      <c r="S3" s="458"/>
      <c r="T3" s="464"/>
      <c r="U3" s="19"/>
      <c r="V3" s="465"/>
      <c r="W3" s="466"/>
      <c r="X3" s="467"/>
      <c r="Y3" s="468"/>
      <c r="Z3" s="25"/>
    </row>
    <row r="4" spans="1:26" x14ac:dyDescent="0.2">
      <c r="A4" s="42"/>
      <c r="B4" s="456"/>
      <c r="C4" s="457"/>
      <c r="D4" s="458"/>
      <c r="E4" s="458"/>
      <c r="F4" s="19"/>
      <c r="G4" s="93" t="e">
        <f>#REF!</f>
        <v>#REF!</v>
      </c>
      <c r="H4" s="91" t="e">
        <f>#REF!</f>
        <v>#REF!</v>
      </c>
      <c r="I4" s="92" t="e">
        <f>#REF!</f>
        <v>#REF!</v>
      </c>
      <c r="J4" s="45"/>
      <c r="K4" s="19"/>
      <c r="L4" s="93" t="e">
        <f>#REF!</f>
        <v>#REF!</v>
      </c>
      <c r="M4" s="311" t="e">
        <f>#REF!</f>
        <v>#REF!</v>
      </c>
      <c r="N4" s="92" t="e">
        <f>#REF!</f>
        <v>#REF!</v>
      </c>
      <c r="O4" s="45" t="e">
        <f>#REF!</f>
        <v>#REF!</v>
      </c>
      <c r="P4" s="19"/>
      <c r="Q4" s="456"/>
      <c r="R4" s="463"/>
      <c r="S4" s="458"/>
      <c r="T4" s="464"/>
      <c r="U4" s="19"/>
      <c r="V4" s="465"/>
      <c r="W4" s="466"/>
      <c r="X4" s="467"/>
      <c r="Y4" s="468"/>
      <c r="Z4" s="25"/>
    </row>
    <row r="5" spans="1:26" x14ac:dyDescent="0.2">
      <c r="A5" s="42"/>
      <c r="B5" s="456"/>
      <c r="C5" s="457"/>
      <c r="D5" s="458"/>
      <c r="E5" s="458"/>
      <c r="F5" s="19"/>
      <c r="G5" s="93" t="e">
        <f>#REF!</f>
        <v>#REF!</v>
      </c>
      <c r="H5" s="91" t="e">
        <f>#REF!</f>
        <v>#REF!</v>
      </c>
      <c r="I5" s="92" t="e">
        <f>#REF!</f>
        <v>#REF!</v>
      </c>
      <c r="J5" s="45" t="e">
        <f>#REF!</f>
        <v>#REF!</v>
      </c>
      <c r="K5" s="19"/>
      <c r="L5" s="93" t="e">
        <f>#REF!</f>
        <v>#REF!</v>
      </c>
      <c r="M5" s="311" t="e">
        <f>#REF!</f>
        <v>#REF!</v>
      </c>
      <c r="N5" s="92" t="e">
        <f>#REF!</f>
        <v>#REF!</v>
      </c>
      <c r="O5" s="45" t="e">
        <f>#REF!</f>
        <v>#REF!</v>
      </c>
      <c r="P5" s="19"/>
      <c r="Q5" s="456"/>
      <c r="R5" s="463"/>
      <c r="S5" s="458"/>
      <c r="T5" s="464"/>
      <c r="U5" s="19"/>
      <c r="V5" s="465"/>
      <c r="W5" s="466"/>
      <c r="X5" s="467"/>
      <c r="Y5" s="468"/>
      <c r="Z5" s="25"/>
    </row>
    <row r="6" spans="1:26" x14ac:dyDescent="0.2">
      <c r="A6" s="42"/>
      <c r="B6" s="456"/>
      <c r="C6" s="457"/>
      <c r="D6" s="458"/>
      <c r="E6" s="458"/>
      <c r="F6" s="19"/>
      <c r="G6" s="93" t="e">
        <f>#REF!</f>
        <v>#REF!</v>
      </c>
      <c r="H6" s="91" t="e">
        <f>#REF!</f>
        <v>#REF!</v>
      </c>
      <c r="I6" s="92" t="e">
        <f>#REF!</f>
        <v>#REF!</v>
      </c>
      <c r="J6" s="45" t="e">
        <f>#REF!</f>
        <v>#REF!</v>
      </c>
      <c r="K6" s="19"/>
      <c r="L6" s="356" t="e">
        <f>#REF!</f>
        <v>#REF!</v>
      </c>
      <c r="M6" s="359" t="e">
        <f>#REF!</f>
        <v>#REF!</v>
      </c>
      <c r="N6" s="357" t="e">
        <f>#REF!</f>
        <v>#REF!</v>
      </c>
      <c r="O6" s="358" t="e">
        <f>#REF!</f>
        <v>#REF!</v>
      </c>
      <c r="P6" s="19"/>
      <c r="Q6" s="456"/>
      <c r="R6" s="463"/>
      <c r="S6" s="458"/>
      <c r="T6" s="464"/>
      <c r="U6" s="19"/>
      <c r="V6" s="465"/>
      <c r="W6" s="466"/>
      <c r="X6" s="467"/>
      <c r="Y6" s="468"/>
      <c r="Z6" s="25"/>
    </row>
    <row r="7" spans="1:26" x14ac:dyDescent="0.2">
      <c r="A7" s="42"/>
      <c r="B7" s="456"/>
      <c r="C7" s="457"/>
      <c r="D7" s="458"/>
      <c r="E7" s="458"/>
      <c r="F7" s="19"/>
      <c r="G7" s="93" t="e">
        <f>#REF!</f>
        <v>#REF!</v>
      </c>
      <c r="H7" s="91" t="e">
        <f>#REF!</f>
        <v>#REF!</v>
      </c>
      <c r="I7" s="92" t="e">
        <f>#REF!</f>
        <v>#REF!</v>
      </c>
      <c r="J7" s="45" t="e">
        <f>#REF!</f>
        <v>#REF!</v>
      </c>
      <c r="K7" s="19"/>
      <c r="L7" s="93" t="e">
        <f>#REF!</f>
        <v>#REF!</v>
      </c>
      <c r="M7" s="311" t="e">
        <f>#REF!</f>
        <v>#REF!</v>
      </c>
      <c r="N7" s="92" t="e">
        <f>#REF!</f>
        <v>#REF!</v>
      </c>
      <c r="O7" s="45" t="e">
        <f>#REF!</f>
        <v>#REF!</v>
      </c>
      <c r="P7" s="19"/>
      <c r="Q7" s="456"/>
      <c r="R7" s="463"/>
      <c r="S7" s="458"/>
      <c r="T7" s="464"/>
      <c r="U7" s="19"/>
      <c r="V7" s="465"/>
      <c r="W7" s="466"/>
      <c r="X7" s="467"/>
      <c r="Y7" s="468"/>
      <c r="Z7" s="25"/>
    </row>
    <row r="8" spans="1:26" x14ac:dyDescent="0.2">
      <c r="A8" s="42"/>
      <c r="B8" s="456"/>
      <c r="C8" s="457"/>
      <c r="D8" s="458"/>
      <c r="E8" s="458"/>
      <c r="F8" s="19"/>
      <c r="G8" s="93" t="e">
        <f>#REF!</f>
        <v>#REF!</v>
      </c>
      <c r="H8" s="91" t="e">
        <f>#REF!</f>
        <v>#REF!</v>
      </c>
      <c r="I8" s="92" t="e">
        <f>#REF!</f>
        <v>#REF!</v>
      </c>
      <c r="J8" s="45" t="e">
        <f>#REF!</f>
        <v>#REF!</v>
      </c>
      <c r="K8" s="19"/>
      <c r="L8" s="93" t="e">
        <f>#REF!</f>
        <v>#REF!</v>
      </c>
      <c r="M8" s="311" t="e">
        <f>#REF!</f>
        <v>#REF!</v>
      </c>
      <c r="N8" s="92" t="e">
        <f>#REF!</f>
        <v>#REF!</v>
      </c>
      <c r="O8" s="45" t="e">
        <f>#REF!</f>
        <v>#REF!</v>
      </c>
      <c r="P8" s="19"/>
      <c r="Q8" s="456"/>
      <c r="R8" s="463"/>
      <c r="S8" s="458"/>
      <c r="T8" s="464"/>
      <c r="U8" s="19"/>
      <c r="V8" s="465"/>
      <c r="W8" s="466"/>
      <c r="X8" s="467"/>
      <c r="Y8" s="468"/>
      <c r="Z8" s="25"/>
    </row>
    <row r="9" spans="1:26" x14ac:dyDescent="0.2">
      <c r="A9" s="42"/>
      <c r="B9" s="456"/>
      <c r="C9" s="457"/>
      <c r="D9" s="458"/>
      <c r="E9" s="458"/>
      <c r="F9" s="19"/>
      <c r="G9" s="93" t="e">
        <f>#REF!</f>
        <v>#REF!</v>
      </c>
      <c r="H9" s="91" t="e">
        <f>#REF!</f>
        <v>#REF!</v>
      </c>
      <c r="I9" s="92" t="e">
        <f>#REF!</f>
        <v>#REF!</v>
      </c>
      <c r="J9" s="45" t="e">
        <f>#REF!</f>
        <v>#REF!</v>
      </c>
      <c r="K9" s="19"/>
      <c r="L9" s="93" t="e">
        <f>#REF!</f>
        <v>#REF!</v>
      </c>
      <c r="M9" s="311" t="e">
        <f>#REF!</f>
        <v>#REF!</v>
      </c>
      <c r="N9" s="92" t="e">
        <f>#REF!</f>
        <v>#REF!</v>
      </c>
      <c r="O9" s="45" t="e">
        <f>#REF!</f>
        <v>#REF!</v>
      </c>
      <c r="P9" s="19"/>
      <c r="Q9" s="456"/>
      <c r="R9" s="463"/>
      <c r="S9" s="458"/>
      <c r="T9" s="464"/>
      <c r="U9" s="19"/>
      <c r="V9" s="465"/>
      <c r="W9" s="466"/>
      <c r="X9" s="467"/>
      <c r="Y9" s="468"/>
      <c r="Z9" s="25"/>
    </row>
    <row r="10" spans="1:26" x14ac:dyDescent="0.2">
      <c r="A10" s="42"/>
      <c r="B10" s="456"/>
      <c r="C10" s="457"/>
      <c r="D10" s="458"/>
      <c r="E10" s="458"/>
      <c r="F10" s="19"/>
      <c r="G10" s="93" t="e">
        <f>#REF!</f>
        <v>#REF!</v>
      </c>
      <c r="H10" s="91" t="e">
        <f>#REF!</f>
        <v>#REF!</v>
      </c>
      <c r="I10" s="92" t="e">
        <f>#REF!</f>
        <v>#REF!</v>
      </c>
      <c r="J10" s="45" t="e">
        <f>#REF!</f>
        <v>#REF!</v>
      </c>
      <c r="K10" s="19"/>
      <c r="L10" s="364" t="e">
        <f>#REF!</f>
        <v>#REF!</v>
      </c>
      <c r="M10" s="365" t="e">
        <f>#REF!</f>
        <v>#REF!</v>
      </c>
      <c r="N10" s="366" t="e">
        <f>#REF!</f>
        <v>#REF!</v>
      </c>
      <c r="O10" s="367" t="e">
        <f>#REF!</f>
        <v>#REF!</v>
      </c>
      <c r="P10" s="19"/>
      <c r="Q10" s="456"/>
      <c r="R10" s="463"/>
      <c r="S10" s="458"/>
      <c r="T10" s="464"/>
      <c r="U10" s="19"/>
      <c r="V10" s="465"/>
      <c r="W10" s="466"/>
      <c r="X10" s="467"/>
      <c r="Y10" s="468"/>
      <c r="Z10" s="25"/>
    </row>
    <row r="11" spans="1:26" x14ac:dyDescent="0.2">
      <c r="A11" s="42"/>
      <c r="B11" s="456"/>
      <c r="C11" s="457"/>
      <c r="D11" s="458"/>
      <c r="E11" s="458"/>
      <c r="F11" s="19"/>
      <c r="G11" s="93" t="e">
        <f>#REF!</f>
        <v>#REF!</v>
      </c>
      <c r="H11" s="91" t="e">
        <f>#REF!</f>
        <v>#REF!</v>
      </c>
      <c r="I11" s="92" t="e">
        <f>#REF!</f>
        <v>#REF!</v>
      </c>
      <c r="J11" s="45" t="e">
        <f>#REF!</f>
        <v>#REF!</v>
      </c>
      <c r="K11" s="19"/>
      <c r="L11" s="93" t="e">
        <f>#REF!</f>
        <v>#REF!</v>
      </c>
      <c r="M11" s="311" t="e">
        <f>#REF!</f>
        <v>#REF!</v>
      </c>
      <c r="N11" s="92" t="e">
        <f>#REF!</f>
        <v>#REF!</v>
      </c>
      <c r="O11" s="45" t="e">
        <f>#REF!</f>
        <v>#REF!</v>
      </c>
      <c r="P11" s="19"/>
      <c r="Q11" s="456"/>
      <c r="R11" s="463"/>
      <c r="S11" s="458"/>
      <c r="T11" s="464"/>
      <c r="U11" s="19"/>
      <c r="V11" s="465"/>
      <c r="W11" s="466"/>
      <c r="X11" s="467"/>
      <c r="Y11" s="468"/>
      <c r="Z11" s="25"/>
    </row>
    <row r="12" spans="1:26" x14ac:dyDescent="0.2">
      <c r="A12" s="42"/>
      <c r="B12" s="456"/>
      <c r="C12" s="457"/>
      <c r="D12" s="458"/>
      <c r="E12" s="458"/>
      <c r="F12" s="19"/>
      <c r="G12" s="93"/>
      <c r="H12" s="91"/>
      <c r="I12" s="92"/>
      <c r="J12" s="45"/>
      <c r="K12" s="19"/>
      <c r="L12" s="93" t="e">
        <f>#REF!</f>
        <v>#REF!</v>
      </c>
      <c r="M12" s="311" t="e">
        <f>#REF!</f>
        <v>#REF!</v>
      </c>
      <c r="N12" s="92" t="e">
        <f>#REF!</f>
        <v>#REF!</v>
      </c>
      <c r="O12" s="45" t="e">
        <f>#REF!</f>
        <v>#REF!</v>
      </c>
      <c r="P12" s="19"/>
      <c r="Q12" s="456"/>
      <c r="R12" s="463"/>
      <c r="S12" s="458"/>
      <c r="T12" s="464"/>
      <c r="U12" s="19"/>
      <c r="V12" s="465"/>
      <c r="W12" s="466"/>
      <c r="X12" s="467"/>
      <c r="Y12" s="468"/>
      <c r="Z12" s="25"/>
    </row>
    <row r="13" spans="1:26" x14ac:dyDescent="0.2">
      <c r="A13" s="15"/>
      <c r="B13" s="456"/>
      <c r="C13" s="457"/>
      <c r="D13" s="458"/>
      <c r="E13" s="458"/>
      <c r="F13" s="20"/>
      <c r="G13" s="93"/>
      <c r="H13" s="91"/>
      <c r="I13" s="92"/>
      <c r="J13" s="45"/>
      <c r="K13" s="20"/>
      <c r="L13" s="364" t="e">
        <f>#REF!</f>
        <v>#REF!</v>
      </c>
      <c r="M13" s="365" t="e">
        <f>#REF!</f>
        <v>#REF!</v>
      </c>
      <c r="N13" s="366" t="e">
        <f>#REF!</f>
        <v>#REF!</v>
      </c>
      <c r="O13" s="367" t="e">
        <f>#REF!</f>
        <v>#REF!</v>
      </c>
      <c r="P13" s="20"/>
      <c r="Q13" s="456"/>
      <c r="R13" s="457"/>
      <c r="S13" s="458"/>
      <c r="T13" s="464"/>
      <c r="U13" s="20"/>
      <c r="V13" s="465"/>
      <c r="W13" s="466"/>
      <c r="X13" s="467"/>
      <c r="Y13" s="468"/>
      <c r="Z13" s="26"/>
    </row>
    <row r="14" spans="1:26" x14ac:dyDescent="0.2">
      <c r="A14" s="15"/>
      <c r="B14" s="459"/>
      <c r="C14" s="460"/>
      <c r="D14" s="461"/>
      <c r="E14" s="462"/>
      <c r="F14" s="20"/>
      <c r="G14" s="67"/>
      <c r="H14" s="46"/>
      <c r="I14" s="47"/>
      <c r="J14" s="48"/>
      <c r="K14" s="20"/>
      <c r="L14" s="356" t="e">
        <f>#REF!</f>
        <v>#REF!</v>
      </c>
      <c r="M14" s="359" t="e">
        <f>#REF!</f>
        <v>#REF!</v>
      </c>
      <c r="N14" s="357" t="e">
        <f>#REF!</f>
        <v>#REF!</v>
      </c>
      <c r="O14" s="358" t="e">
        <f>#REF!</f>
        <v>#REF!</v>
      </c>
      <c r="P14" s="20"/>
      <c r="Q14" s="459"/>
      <c r="R14" s="460"/>
      <c r="S14" s="461"/>
      <c r="T14" s="462"/>
      <c r="U14" s="20"/>
      <c r="V14" s="459"/>
      <c r="W14" s="460"/>
      <c r="X14" s="461"/>
      <c r="Y14" s="462"/>
      <c r="Z14" s="26"/>
    </row>
    <row r="15" spans="1:26" x14ac:dyDescent="0.2">
      <c r="A15" s="15"/>
      <c r="B15" s="459"/>
      <c r="C15" s="460"/>
      <c r="D15" s="461"/>
      <c r="E15" s="462"/>
      <c r="F15" s="20"/>
      <c r="G15" s="67"/>
      <c r="H15" s="46"/>
      <c r="I15" s="47"/>
      <c r="J15" s="48"/>
      <c r="K15" s="20"/>
      <c r="L15" s="364" t="e">
        <f>#REF!</f>
        <v>#REF!</v>
      </c>
      <c r="M15" s="365" t="e">
        <f>#REF!</f>
        <v>#REF!</v>
      </c>
      <c r="N15" s="366" t="e">
        <f>#REF!</f>
        <v>#REF!</v>
      </c>
      <c r="O15" s="367" t="e">
        <f>#REF!</f>
        <v>#REF!</v>
      </c>
      <c r="P15" s="20"/>
      <c r="Q15" s="459"/>
      <c r="R15" s="460"/>
      <c r="S15" s="461"/>
      <c r="T15" s="462"/>
      <c r="U15" s="20"/>
      <c r="V15" s="471"/>
      <c r="W15" s="460"/>
      <c r="X15" s="461"/>
      <c r="Y15" s="462"/>
      <c r="Z15" s="26"/>
    </row>
    <row r="16" spans="1:26" x14ac:dyDescent="0.2">
      <c r="A16" s="15"/>
      <c r="B16" s="459"/>
      <c r="C16" s="460"/>
      <c r="D16" s="461"/>
      <c r="E16" s="462"/>
      <c r="F16" s="20"/>
      <c r="G16" s="67"/>
      <c r="H16" s="46"/>
      <c r="I16" s="47"/>
      <c r="J16" s="48"/>
      <c r="K16" s="20"/>
      <c r="L16" s="372"/>
      <c r="M16" s="470"/>
      <c r="N16" s="373"/>
      <c r="O16" s="374"/>
      <c r="P16" s="20"/>
      <c r="Q16" s="459"/>
      <c r="R16" s="460"/>
      <c r="S16" s="461"/>
      <c r="T16" s="462"/>
      <c r="U16" s="20"/>
      <c r="V16" s="471"/>
      <c r="W16" s="460"/>
      <c r="X16" s="461"/>
      <c r="Y16" s="462"/>
      <c r="Z16" s="26"/>
    </row>
    <row r="17" spans="1:26" x14ac:dyDescent="0.2">
      <c r="A17" s="64"/>
      <c r="B17" s="49" t="e">
        <f>#REF!</f>
        <v>#REF!</v>
      </c>
      <c r="C17" s="50"/>
      <c r="D17" s="51"/>
      <c r="E17" s="52"/>
      <c r="F17" s="22"/>
      <c r="G17" s="49" t="e">
        <f>#REF!</f>
        <v>#REF!</v>
      </c>
      <c r="H17" s="53"/>
      <c r="I17" s="54"/>
      <c r="J17" s="55"/>
      <c r="K17" s="21"/>
      <c r="L17" s="49" t="e">
        <f>#REF!</f>
        <v>#REF!</v>
      </c>
      <c r="M17" s="53"/>
      <c r="N17" s="54"/>
      <c r="O17" s="55"/>
      <c r="P17" s="21"/>
      <c r="Q17" s="49" t="e">
        <f>#REF!</f>
        <v>#REF!</v>
      </c>
      <c r="R17" s="53"/>
      <c r="S17" s="54"/>
      <c r="T17" s="55"/>
      <c r="U17" s="21"/>
      <c r="V17" s="10" t="e">
        <f>#REF!</f>
        <v>#REF!</v>
      </c>
      <c r="W17" s="53"/>
      <c r="X17" s="54"/>
      <c r="Y17" s="55"/>
      <c r="Z17" s="61"/>
    </row>
    <row r="18" spans="1:26" x14ac:dyDescent="0.2">
      <c r="A18" s="42"/>
      <c r="B18" s="364" t="e">
        <f>#REF!</f>
        <v>#REF!</v>
      </c>
      <c r="C18" s="365" t="e">
        <f>#REF!</f>
        <v>#REF!</v>
      </c>
      <c r="D18" s="92"/>
      <c r="E18" s="45"/>
      <c r="F18" s="25"/>
      <c r="G18" s="93" t="e">
        <f>#REF!</f>
        <v>#REF!</v>
      </c>
      <c r="H18" s="311" t="e">
        <f>#REF!</f>
        <v>#REF!</v>
      </c>
      <c r="I18" s="92" t="e">
        <f>#REF!</f>
        <v>#REF!</v>
      </c>
      <c r="J18" s="45" t="e">
        <f>#REF!</f>
        <v>#REF!</v>
      </c>
      <c r="K18" s="19"/>
      <c r="L18" s="364" t="e">
        <f>#REF!</f>
        <v>#REF!</v>
      </c>
      <c r="M18" s="365" t="e">
        <f>#REF!</f>
        <v>#REF!</v>
      </c>
      <c r="N18" s="366" t="e">
        <f>#REF!</f>
        <v>#REF!</v>
      </c>
      <c r="O18" s="367" t="e">
        <f>#REF!</f>
        <v>#REF!</v>
      </c>
      <c r="P18" s="19"/>
      <c r="Q18" s="364" t="e">
        <f>#REF!</f>
        <v>#REF!</v>
      </c>
      <c r="R18" s="365" t="e">
        <f>#REF!</f>
        <v>#REF!</v>
      </c>
      <c r="S18" s="366" t="e">
        <f>#REF!</f>
        <v>#REF!</v>
      </c>
      <c r="T18" s="367" t="e">
        <f>#REF!</f>
        <v>#REF!</v>
      </c>
      <c r="U18" s="19"/>
      <c r="V18" s="368" t="e">
        <f>#REF!</f>
        <v>#REF!</v>
      </c>
      <c r="W18" s="369" t="e">
        <f>#REF!</f>
        <v>#REF!</v>
      </c>
      <c r="X18" s="370" t="e">
        <f>#REF!</f>
        <v>#REF!</v>
      </c>
      <c r="Y18" s="371" t="e">
        <f>#REF!</f>
        <v>#REF!</v>
      </c>
      <c r="Z18" s="25"/>
    </row>
    <row r="19" spans="1:26" x14ac:dyDescent="0.2">
      <c r="A19" s="65"/>
      <c r="B19" s="93" t="e">
        <f>#REF!</f>
        <v>#REF!</v>
      </c>
      <c r="C19" s="311" t="e">
        <f>#REF!</f>
        <v>#REF!</v>
      </c>
      <c r="D19" s="92" t="e">
        <f>#REF!</f>
        <v>#REF!</v>
      </c>
      <c r="E19" s="45" t="e">
        <f>#REF!</f>
        <v>#REF!</v>
      </c>
      <c r="F19" s="25"/>
      <c r="G19" s="93" t="e">
        <f>#REF!</f>
        <v>#REF!</v>
      </c>
      <c r="H19" s="311" t="e">
        <f>#REF!</f>
        <v>#REF!</v>
      </c>
      <c r="I19" s="92" t="e">
        <f>#REF!</f>
        <v>#REF!</v>
      </c>
      <c r="J19" s="45" t="e">
        <f>#REF!</f>
        <v>#REF!</v>
      </c>
      <c r="K19" s="19"/>
      <c r="L19" s="364" t="e">
        <f>#REF!</f>
        <v>#REF!</v>
      </c>
      <c r="M19" s="365" t="e">
        <f>#REF!</f>
        <v>#REF!</v>
      </c>
      <c r="N19" s="366" t="e">
        <f>#REF!</f>
        <v>#REF!</v>
      </c>
      <c r="O19" s="367" t="e">
        <f>#REF!</f>
        <v>#REF!</v>
      </c>
      <c r="P19" s="19"/>
      <c r="Q19" s="364" t="e">
        <f>#REF!</f>
        <v>#REF!</v>
      </c>
      <c r="R19" s="365" t="e">
        <f>#REF!</f>
        <v>#REF!</v>
      </c>
      <c r="S19" s="366" t="e">
        <f>#REF!</f>
        <v>#REF!</v>
      </c>
      <c r="T19" s="367" t="e">
        <f>#REF!</f>
        <v>#REF!</v>
      </c>
      <c r="U19" s="23"/>
      <c r="V19" s="368" t="e">
        <f>#REF!</f>
        <v>#REF!</v>
      </c>
      <c r="W19" s="369" t="e">
        <f>#REF!</f>
        <v>#REF!</v>
      </c>
      <c r="X19" s="370" t="e">
        <f>#REF!</f>
        <v>#REF!</v>
      </c>
      <c r="Y19" s="371" t="e">
        <f>#REF!</f>
        <v>#REF!</v>
      </c>
      <c r="Z19" s="62"/>
    </row>
    <row r="20" spans="1:26" x14ac:dyDescent="0.2">
      <c r="A20" s="42"/>
      <c r="B20" s="93" t="e">
        <f>#REF!</f>
        <v>#REF!</v>
      </c>
      <c r="C20" s="311" t="e">
        <f>#REF!</f>
        <v>#REF!</v>
      </c>
      <c r="D20" s="92" t="e">
        <f>#REF!</f>
        <v>#REF!</v>
      </c>
      <c r="E20" s="45" t="e">
        <f>#REF!</f>
        <v>#REF!</v>
      </c>
      <c r="F20" s="25"/>
      <c r="G20" s="356" t="e">
        <f>#REF!</f>
        <v>#REF!</v>
      </c>
      <c r="H20" s="359" t="e">
        <f>#REF!</f>
        <v>#REF!</v>
      </c>
      <c r="I20" s="357" t="e">
        <f>#REF!</f>
        <v>#REF!</v>
      </c>
      <c r="J20" s="358" t="e">
        <f>#REF!</f>
        <v>#REF!</v>
      </c>
      <c r="K20" s="19"/>
      <c r="L20" s="356" t="e">
        <f>#REF!</f>
        <v>#REF!</v>
      </c>
      <c r="M20" s="359" t="e">
        <f>#REF!</f>
        <v>#REF!</v>
      </c>
      <c r="N20" s="357" t="e">
        <f>#REF!</f>
        <v>#REF!</v>
      </c>
      <c r="O20" s="358" t="e">
        <f>#REF!</f>
        <v>#REF!</v>
      </c>
      <c r="P20" s="19"/>
      <c r="Q20" s="364" t="e">
        <f>#REF!</f>
        <v>#REF!</v>
      </c>
      <c r="R20" s="365" t="e">
        <f>#REF!</f>
        <v>#REF!</v>
      </c>
      <c r="S20" s="366" t="e">
        <f>#REF!</f>
        <v>#REF!</v>
      </c>
      <c r="T20" s="367" t="e">
        <f>#REF!</f>
        <v>#REF!</v>
      </c>
      <c r="U20" s="19"/>
      <c r="V20" s="88" t="e">
        <f>#REF!</f>
        <v>#REF!</v>
      </c>
      <c r="W20" s="312" t="e">
        <f>#REF!</f>
        <v>#REF!</v>
      </c>
      <c r="X20" s="89" t="e">
        <f>#REF!</f>
        <v>#REF!</v>
      </c>
      <c r="Y20" s="90" t="e">
        <f>#REF!</f>
        <v>#REF!</v>
      </c>
      <c r="Z20" s="25"/>
    </row>
    <row r="21" spans="1:26" x14ac:dyDescent="0.2">
      <c r="A21" s="65"/>
      <c r="B21" s="93" t="e">
        <f>#REF!</f>
        <v>#REF!</v>
      </c>
      <c r="C21" s="311" t="e">
        <f>#REF!</f>
        <v>#REF!</v>
      </c>
      <c r="D21" s="92" t="e">
        <f>#REF!</f>
        <v>#REF!</v>
      </c>
      <c r="E21" s="45" t="e">
        <f>#REF!</f>
        <v>#REF!</v>
      </c>
      <c r="F21" s="25"/>
      <c r="G21" s="93" t="e">
        <f>#REF!</f>
        <v>#REF!</v>
      </c>
      <c r="H21" s="311" t="e">
        <f>#REF!</f>
        <v>#REF!</v>
      </c>
      <c r="I21" s="92" t="e">
        <f>#REF!</f>
        <v>#REF!</v>
      </c>
      <c r="J21" s="45" t="e">
        <f>#REF!</f>
        <v>#REF!</v>
      </c>
      <c r="K21" s="19"/>
      <c r="L21" s="93" t="e">
        <f>#REF!</f>
        <v>#REF!</v>
      </c>
      <c r="M21" s="311" t="e">
        <f>#REF!</f>
        <v>#REF!</v>
      </c>
      <c r="N21" s="92" t="e">
        <f>#REF!</f>
        <v>#REF!</v>
      </c>
      <c r="O21" s="45" t="e">
        <f>#REF!</f>
        <v>#REF!</v>
      </c>
      <c r="P21" s="19"/>
      <c r="Q21" s="93" t="e">
        <f>#REF!</f>
        <v>#REF!</v>
      </c>
      <c r="R21" s="311" t="e">
        <f>#REF!</f>
        <v>#REF!</v>
      </c>
      <c r="S21" s="92" t="e">
        <f>#REF!</f>
        <v>#REF!</v>
      </c>
      <c r="T21" s="45" t="e">
        <f>#REF!</f>
        <v>#REF!</v>
      </c>
      <c r="U21" s="23"/>
      <c r="V21" s="360" t="e">
        <f>#REF!</f>
        <v>#REF!</v>
      </c>
      <c r="W21" s="361" t="e">
        <f>#REF!</f>
        <v>#REF!</v>
      </c>
      <c r="X21" s="362" t="e">
        <f>#REF!</f>
        <v>#REF!</v>
      </c>
      <c r="Y21" s="363" t="e">
        <f>#REF!</f>
        <v>#REF!</v>
      </c>
      <c r="Z21" s="62"/>
    </row>
    <row r="22" spans="1:26" x14ac:dyDescent="0.2">
      <c r="A22" s="65"/>
      <c r="B22" s="93" t="e">
        <f>#REF!</f>
        <v>#REF!</v>
      </c>
      <c r="C22" s="311" t="e">
        <f>#REF!</f>
        <v>#REF!</v>
      </c>
      <c r="D22" s="92" t="e">
        <f>#REF!</f>
        <v>#REF!</v>
      </c>
      <c r="E22" s="45" t="e">
        <f>#REF!</f>
        <v>#REF!</v>
      </c>
      <c r="F22" s="25"/>
      <c r="G22" s="356" t="e">
        <f>#REF!</f>
        <v>#REF!</v>
      </c>
      <c r="H22" s="359" t="e">
        <f>#REF!</f>
        <v>#REF!</v>
      </c>
      <c r="I22" s="357" t="e">
        <f>#REF!</f>
        <v>#REF!</v>
      </c>
      <c r="J22" s="358" t="e">
        <f>#REF!</f>
        <v>#REF!</v>
      </c>
      <c r="K22" s="19"/>
      <c r="L22" s="93" t="e">
        <f>#REF!</f>
        <v>#REF!</v>
      </c>
      <c r="M22" s="311" t="e">
        <f>#REF!</f>
        <v>#REF!</v>
      </c>
      <c r="N22" s="92" t="e">
        <f>#REF!</f>
        <v>#REF!</v>
      </c>
      <c r="O22" s="45" t="e">
        <f>#REF!</f>
        <v>#REF!</v>
      </c>
      <c r="P22" s="19"/>
      <c r="Q22" s="356" t="e">
        <f>#REF!</f>
        <v>#REF!</v>
      </c>
      <c r="R22" s="359" t="e">
        <f>#REF!</f>
        <v>#REF!</v>
      </c>
      <c r="S22" s="357" t="e">
        <f>#REF!</f>
        <v>#REF!</v>
      </c>
      <c r="T22" s="358" t="e">
        <f>#REF!</f>
        <v>#REF!</v>
      </c>
      <c r="U22" s="23"/>
      <c r="V22" s="88" t="e">
        <f>#REF!</f>
        <v>#REF!</v>
      </c>
      <c r="W22" s="312" t="e">
        <f>#REF!</f>
        <v>#REF!</v>
      </c>
      <c r="X22" s="89" t="e">
        <f>#REF!</f>
        <v>#REF!</v>
      </c>
      <c r="Y22" s="90" t="e">
        <f>#REF!</f>
        <v>#REF!</v>
      </c>
      <c r="Z22" s="62"/>
    </row>
    <row r="23" spans="1:26" x14ac:dyDescent="0.2">
      <c r="A23" s="42"/>
      <c r="B23" s="93" t="e">
        <f>#REF!</f>
        <v>#REF!</v>
      </c>
      <c r="C23" s="311" t="e">
        <f>#REF!</f>
        <v>#REF!</v>
      </c>
      <c r="D23" s="92" t="e">
        <f>#REF!</f>
        <v>#REF!</v>
      </c>
      <c r="E23" s="45" t="e">
        <f>#REF!</f>
        <v>#REF!</v>
      </c>
      <c r="F23" s="25"/>
      <c r="G23" s="356" t="e">
        <f>#REF!</f>
        <v>#REF!</v>
      </c>
      <c r="H23" s="359" t="e">
        <f>#REF!</f>
        <v>#REF!</v>
      </c>
      <c r="I23" s="357" t="e">
        <f>#REF!</f>
        <v>#REF!</v>
      </c>
      <c r="J23" s="358" t="e">
        <f>#REF!</f>
        <v>#REF!</v>
      </c>
      <c r="K23" s="19"/>
      <c r="L23" s="93" t="e">
        <f>#REF!</f>
        <v>#REF!</v>
      </c>
      <c r="M23" s="311" t="e">
        <f>#REF!</f>
        <v>#REF!</v>
      </c>
      <c r="N23" s="92" t="e">
        <f>#REF!</f>
        <v>#REF!</v>
      </c>
      <c r="O23" s="45" t="e">
        <f>#REF!</f>
        <v>#REF!</v>
      </c>
      <c r="P23" s="19"/>
      <c r="Q23" s="93" t="e">
        <f>#REF!</f>
        <v>#REF!</v>
      </c>
      <c r="R23" s="311" t="e">
        <f>#REF!</f>
        <v>#REF!</v>
      </c>
      <c r="S23" s="92" t="e">
        <f>#REF!</f>
        <v>#REF!</v>
      </c>
      <c r="T23" s="45" t="e">
        <f>#REF!</f>
        <v>#REF!</v>
      </c>
      <c r="U23" s="19"/>
      <c r="V23" s="360" t="e">
        <f>#REF!</f>
        <v>#REF!</v>
      </c>
      <c r="W23" s="361" t="e">
        <f>#REF!</f>
        <v>#REF!</v>
      </c>
      <c r="X23" s="362" t="e">
        <f>#REF!</f>
        <v>#REF!</v>
      </c>
      <c r="Y23" s="363" t="e">
        <f>#REF!</f>
        <v>#REF!</v>
      </c>
      <c r="Z23" s="25"/>
    </row>
    <row r="24" spans="1:26" x14ac:dyDescent="0.2">
      <c r="A24" s="42"/>
      <c r="B24" s="93" t="e">
        <f>#REF!</f>
        <v>#REF!</v>
      </c>
      <c r="C24" s="311" t="e">
        <f>#REF!</f>
        <v>#REF!</v>
      </c>
      <c r="D24" s="92" t="e">
        <f>#REF!</f>
        <v>#REF!</v>
      </c>
      <c r="E24" s="45" t="e">
        <f>#REF!</f>
        <v>#REF!</v>
      </c>
      <c r="F24" s="25"/>
      <c r="G24" s="93" t="e">
        <f>#REF!</f>
        <v>#REF!</v>
      </c>
      <c r="H24" s="311" t="e">
        <f>#REF!</f>
        <v>#REF!</v>
      </c>
      <c r="I24" s="92" t="e">
        <f>#REF!</f>
        <v>#REF!</v>
      </c>
      <c r="J24" s="45"/>
      <c r="K24" s="19"/>
      <c r="L24" s="93" t="e">
        <f>#REF!</f>
        <v>#REF!</v>
      </c>
      <c r="M24" s="311" t="e">
        <f>#REF!</f>
        <v>#REF!</v>
      </c>
      <c r="N24" s="92" t="e">
        <f>#REF!</f>
        <v>#REF!</v>
      </c>
      <c r="O24" s="45" t="e">
        <f>#REF!</f>
        <v>#REF!</v>
      </c>
      <c r="P24" s="19"/>
      <c r="Q24" s="93" t="e">
        <f>#REF!</f>
        <v>#REF!</v>
      </c>
      <c r="R24" s="311" t="e">
        <f>#REF!</f>
        <v>#REF!</v>
      </c>
      <c r="S24" s="92" t="e">
        <f>#REF!</f>
        <v>#REF!</v>
      </c>
      <c r="T24" s="45" t="e">
        <f>#REF!</f>
        <v>#REF!</v>
      </c>
      <c r="U24" s="19"/>
      <c r="V24" s="88" t="e">
        <f>#REF!</f>
        <v>#REF!</v>
      </c>
      <c r="W24" s="312" t="e">
        <f>#REF!</f>
        <v>#REF!</v>
      </c>
      <c r="X24" s="89" t="e">
        <f>#REF!</f>
        <v>#REF!</v>
      </c>
      <c r="Y24" s="90" t="e">
        <f>#REF!</f>
        <v>#REF!</v>
      </c>
      <c r="Z24" s="25"/>
    </row>
    <row r="25" spans="1:26" x14ac:dyDescent="0.2">
      <c r="A25" s="65"/>
      <c r="B25" s="93" t="e">
        <f>#REF!</f>
        <v>#REF!</v>
      </c>
      <c r="C25" s="311" t="e">
        <f>#REF!</f>
        <v>#REF!</v>
      </c>
      <c r="D25" s="92" t="e">
        <f>#REF!</f>
        <v>#REF!</v>
      </c>
      <c r="E25" s="45" t="e">
        <f>#REF!</f>
        <v>#REF!</v>
      </c>
      <c r="F25" s="25"/>
      <c r="G25" s="364" t="e">
        <f>#REF!</f>
        <v>#REF!</v>
      </c>
      <c r="H25" s="365" t="e">
        <f>#REF!</f>
        <v>#REF!</v>
      </c>
      <c r="I25" s="366" t="e">
        <f>#REF!</f>
        <v>#REF!</v>
      </c>
      <c r="J25" s="367" t="e">
        <f>#REF!</f>
        <v>#REF!</v>
      </c>
      <c r="K25" s="19"/>
      <c r="L25" s="93" t="e">
        <f>#REF!</f>
        <v>#REF!</v>
      </c>
      <c r="M25" s="311" t="e">
        <f>#REF!</f>
        <v>#REF!</v>
      </c>
      <c r="N25" s="92" t="e">
        <f>#REF!</f>
        <v>#REF!</v>
      </c>
      <c r="O25" s="45" t="e">
        <f>#REF!</f>
        <v>#REF!</v>
      </c>
      <c r="P25" s="19"/>
      <c r="Q25" s="356" t="e">
        <f>#REF!</f>
        <v>#REF!</v>
      </c>
      <c r="R25" s="359" t="e">
        <f>#REF!</f>
        <v>#REF!</v>
      </c>
      <c r="S25" s="357" t="e">
        <f>#REF!</f>
        <v>#REF!</v>
      </c>
      <c r="T25" s="358" t="e">
        <f>#REF!</f>
        <v>#REF!</v>
      </c>
      <c r="U25" s="23"/>
      <c r="V25" s="88" t="e">
        <f>#REF!</f>
        <v>#REF!</v>
      </c>
      <c r="W25" s="312" t="e">
        <f>#REF!</f>
        <v>#REF!</v>
      </c>
      <c r="X25" s="89" t="e">
        <f>#REF!</f>
        <v>#REF!</v>
      </c>
      <c r="Y25" s="90" t="e">
        <f>#REF!</f>
        <v>#REF!</v>
      </c>
      <c r="Z25" s="62"/>
    </row>
    <row r="26" spans="1:26" x14ac:dyDescent="0.2">
      <c r="A26" s="65"/>
      <c r="B26" s="356" t="e">
        <f>#REF!</f>
        <v>#REF!</v>
      </c>
      <c r="C26" s="359" t="e">
        <f>#REF!</f>
        <v>#REF!</v>
      </c>
      <c r="D26" s="357" t="e">
        <f>#REF!</f>
        <v>#REF!</v>
      </c>
      <c r="E26" s="358" t="e">
        <f>#REF!</f>
        <v>#REF!</v>
      </c>
      <c r="F26" s="25"/>
      <c r="G26" s="356" t="e">
        <f>#REF!</f>
        <v>#REF!</v>
      </c>
      <c r="H26" s="359" t="e">
        <f>#REF!</f>
        <v>#REF!</v>
      </c>
      <c r="I26" s="357" t="e">
        <f>#REF!</f>
        <v>#REF!</v>
      </c>
      <c r="J26" s="358" t="e">
        <f>#REF!</f>
        <v>#REF!</v>
      </c>
      <c r="K26" s="19"/>
      <c r="L26" s="356" t="e">
        <f>#REF!</f>
        <v>#REF!</v>
      </c>
      <c r="M26" s="359" t="e">
        <f>#REF!</f>
        <v>#REF!</v>
      </c>
      <c r="N26" s="357" t="e">
        <f>#REF!</f>
        <v>#REF!</v>
      </c>
      <c r="O26" s="358" t="e">
        <f>#REF!</f>
        <v>#REF!</v>
      </c>
      <c r="P26" s="19"/>
      <c r="Q26" s="93" t="e">
        <f>#REF!</f>
        <v>#REF!</v>
      </c>
      <c r="R26" s="311" t="e">
        <f>#REF!</f>
        <v>#REF!</v>
      </c>
      <c r="S26" s="92" t="e">
        <f>#REF!</f>
        <v>#REF!</v>
      </c>
      <c r="T26" s="45" t="e">
        <f>#REF!</f>
        <v>#REF!</v>
      </c>
      <c r="U26" s="23"/>
      <c r="V26" s="360" t="e">
        <f>#REF!</f>
        <v>#REF!</v>
      </c>
      <c r="W26" s="361" t="e">
        <f>#REF!</f>
        <v>#REF!</v>
      </c>
      <c r="X26" s="362" t="e">
        <f>#REF!</f>
        <v>#REF!</v>
      </c>
      <c r="Y26" s="363" t="e">
        <f>#REF!</f>
        <v>#REF!</v>
      </c>
      <c r="Z26" s="62"/>
    </row>
    <row r="27" spans="1:26" x14ac:dyDescent="0.2">
      <c r="A27" s="42"/>
      <c r="B27" s="364" t="e">
        <f>#REF!</f>
        <v>#REF!</v>
      </c>
      <c r="C27" s="365" t="e">
        <f>#REF!</f>
        <v>#REF!</v>
      </c>
      <c r="D27" s="366" t="e">
        <f>#REF!</f>
        <v>#REF!</v>
      </c>
      <c r="E27" s="367" t="e">
        <f>#REF!</f>
        <v>#REF!</v>
      </c>
      <c r="F27" s="25"/>
      <c r="G27" s="93"/>
      <c r="H27" s="311"/>
      <c r="I27" s="92"/>
      <c r="J27" s="45"/>
      <c r="K27" s="19"/>
      <c r="L27" s="356" t="e">
        <f>#REF!</f>
        <v>#REF!</v>
      </c>
      <c r="M27" s="359" t="e">
        <f>#REF!</f>
        <v>#REF!</v>
      </c>
      <c r="N27" s="357" t="e">
        <f>#REF!</f>
        <v>#REF!</v>
      </c>
      <c r="O27" s="358" t="e">
        <f>#REF!</f>
        <v>#REF!</v>
      </c>
      <c r="P27" s="19"/>
      <c r="Q27" s="364" t="e">
        <f>#REF!</f>
        <v>#REF!</v>
      </c>
      <c r="R27" s="365" t="e">
        <f>#REF!</f>
        <v>#REF!</v>
      </c>
      <c r="S27" s="366" t="e">
        <f>#REF!</f>
        <v>#REF!</v>
      </c>
      <c r="T27" s="367" t="e">
        <f>#REF!</f>
        <v>#REF!</v>
      </c>
      <c r="U27" s="19"/>
      <c r="V27" s="368" t="e">
        <f>#REF!</f>
        <v>#REF!</v>
      </c>
      <c r="W27" s="369" t="e">
        <f>#REF!</f>
        <v>#REF!</v>
      </c>
      <c r="X27" s="370" t="e">
        <f>#REF!</f>
        <v>#REF!</v>
      </c>
      <c r="Y27" s="371" t="e">
        <f>#REF!</f>
        <v>#REF!</v>
      </c>
      <c r="Z27" s="25"/>
    </row>
    <row r="28" spans="1:26" x14ac:dyDescent="0.2">
      <c r="A28" s="66"/>
      <c r="B28" s="93"/>
      <c r="C28" s="311"/>
      <c r="D28" s="92"/>
      <c r="E28" s="45"/>
      <c r="F28" s="25"/>
      <c r="G28" s="93"/>
      <c r="H28" s="311"/>
      <c r="I28" s="92"/>
      <c r="J28" s="45"/>
      <c r="K28" s="19"/>
      <c r="L28" s="93" t="e">
        <f>#REF!</f>
        <v>#REF!</v>
      </c>
      <c r="M28" s="311" t="e">
        <f>#REF!</f>
        <v>#REF!</v>
      </c>
      <c r="N28" s="92" t="e">
        <f>#REF!</f>
        <v>#REF!</v>
      </c>
      <c r="O28" s="45" t="e">
        <f>#REF!</f>
        <v>#REF!</v>
      </c>
      <c r="P28" s="19"/>
      <c r="Q28" s="356" t="e">
        <f>#REF!</f>
        <v>#REF!</v>
      </c>
      <c r="R28" s="359" t="e">
        <f>#REF!</f>
        <v>#REF!</v>
      </c>
      <c r="S28" s="357" t="e">
        <f>#REF!</f>
        <v>#REF!</v>
      </c>
      <c r="T28" s="358" t="e">
        <f>#REF!</f>
        <v>#REF!</v>
      </c>
      <c r="U28" s="24"/>
      <c r="V28" s="360" t="e">
        <f>#REF!</f>
        <v>#REF!</v>
      </c>
      <c r="W28" s="361" t="e">
        <f>#REF!</f>
        <v>#REF!</v>
      </c>
      <c r="X28" s="362" t="e">
        <f>#REF!</f>
        <v>#REF!</v>
      </c>
      <c r="Y28" s="363" t="e">
        <f>#REF!</f>
        <v>#REF!</v>
      </c>
      <c r="Z28" s="63"/>
    </row>
    <row r="29" spans="1:26" x14ac:dyDescent="0.2">
      <c r="A29" s="65"/>
      <c r="B29" s="93"/>
      <c r="C29" s="311"/>
      <c r="D29" s="92"/>
      <c r="E29" s="45"/>
      <c r="F29" s="25"/>
      <c r="G29" s="93"/>
      <c r="H29" s="311"/>
      <c r="I29" s="92"/>
      <c r="J29" s="45"/>
      <c r="K29" s="19"/>
      <c r="L29" s="356" t="e">
        <f>#REF!</f>
        <v>#REF!</v>
      </c>
      <c r="M29" s="359" t="e">
        <f>#REF!</f>
        <v>#REF!</v>
      </c>
      <c r="N29" s="357" t="e">
        <f>#REF!</f>
        <v>#REF!</v>
      </c>
      <c r="O29" s="358" t="e">
        <f>#REF!</f>
        <v>#REF!</v>
      </c>
      <c r="P29" s="19"/>
      <c r="Q29" s="356" t="e">
        <f>#REF!</f>
        <v>#REF!</v>
      </c>
      <c r="R29" s="359" t="e">
        <f>#REF!</f>
        <v>#REF!</v>
      </c>
      <c r="S29" s="357" t="e">
        <f>#REF!</f>
        <v>#REF!</v>
      </c>
      <c r="T29" s="358" t="e">
        <f>#REF!</f>
        <v>#REF!</v>
      </c>
      <c r="U29" s="23"/>
      <c r="V29" s="368" t="e">
        <f>#REF!</f>
        <v>#REF!</v>
      </c>
      <c r="W29" s="369" t="e">
        <f>#REF!</f>
        <v>#REF!</v>
      </c>
      <c r="X29" s="370" t="e">
        <f>#REF!</f>
        <v>#REF!</v>
      </c>
      <c r="Y29" s="371" t="e">
        <f>#REF!</f>
        <v>#REF!</v>
      </c>
      <c r="Z29" s="62"/>
    </row>
    <row r="30" spans="1:26" x14ac:dyDescent="0.2">
      <c r="A30" s="66"/>
      <c r="B30" s="93"/>
      <c r="C30" s="311"/>
      <c r="D30" s="92"/>
      <c r="E30" s="45"/>
      <c r="F30" s="25"/>
      <c r="G30" s="93"/>
      <c r="H30" s="311"/>
      <c r="I30" s="92"/>
      <c r="J30" s="45"/>
      <c r="K30" s="19"/>
      <c r="L30" s="364" t="e">
        <f>#REF!</f>
        <v>#REF!</v>
      </c>
      <c r="M30" s="365" t="e">
        <f>#REF!</f>
        <v>#REF!</v>
      </c>
      <c r="N30" s="366" t="e">
        <f>#REF!</f>
        <v>#REF!</v>
      </c>
      <c r="O30" s="367" t="e">
        <f>#REF!</f>
        <v>#REF!</v>
      </c>
      <c r="P30" s="19"/>
      <c r="Q30" s="93"/>
      <c r="R30" s="311"/>
      <c r="S30" s="92"/>
      <c r="T30" s="45"/>
      <c r="U30" s="24"/>
      <c r="V30" s="360" t="e">
        <f>#REF!</f>
        <v>#REF!</v>
      </c>
      <c r="W30" s="361" t="e">
        <f>#REF!</f>
        <v>#REF!</v>
      </c>
      <c r="X30" s="362" t="e">
        <f>#REF!</f>
        <v>#REF!</v>
      </c>
      <c r="Y30" s="363" t="e">
        <f>#REF!</f>
        <v>#REF!</v>
      </c>
      <c r="Z30" s="63"/>
    </row>
    <row r="31" spans="1:26" x14ac:dyDescent="0.2">
      <c r="A31" s="65"/>
      <c r="B31" s="93"/>
      <c r="C31" s="311"/>
      <c r="D31" s="92"/>
      <c r="E31" s="45"/>
      <c r="F31" s="25"/>
      <c r="G31" s="93"/>
      <c r="H31" s="311"/>
      <c r="I31" s="92"/>
      <c r="J31" s="45"/>
      <c r="K31" s="19"/>
      <c r="L31" s="364"/>
      <c r="M31" s="365"/>
      <c r="N31" s="366"/>
      <c r="O31" s="367"/>
      <c r="P31" s="19"/>
      <c r="Q31" s="93"/>
      <c r="R31" s="311"/>
      <c r="S31" s="92"/>
      <c r="T31" s="45"/>
      <c r="U31" s="23"/>
      <c r="V31" s="88"/>
      <c r="W31" s="312"/>
      <c r="X31" s="89"/>
      <c r="Y31" s="90"/>
      <c r="Z31" s="62"/>
    </row>
    <row r="32" spans="1:26" x14ac:dyDescent="0.2">
      <c r="A32" s="66"/>
      <c r="B32" s="68"/>
      <c r="C32" s="58"/>
      <c r="D32" s="59"/>
      <c r="E32" s="60"/>
      <c r="F32" s="25"/>
      <c r="G32" s="68"/>
      <c r="H32" s="313"/>
      <c r="I32" s="59"/>
      <c r="J32" s="60"/>
      <c r="K32" s="24"/>
      <c r="L32" s="364"/>
      <c r="M32" s="365"/>
      <c r="N32" s="366"/>
      <c r="O32" s="367"/>
      <c r="P32" s="24"/>
      <c r="Q32" s="68"/>
      <c r="R32" s="313"/>
      <c r="S32" s="59"/>
      <c r="T32" s="60"/>
      <c r="U32" s="24"/>
      <c r="V32" s="68"/>
      <c r="W32" s="313"/>
      <c r="X32" s="59"/>
      <c r="Y32" s="60"/>
      <c r="Z32" s="63"/>
    </row>
    <row r="33" spans="1:26" x14ac:dyDescent="0.2">
      <c r="A33" s="694"/>
      <c r="B33" s="56"/>
      <c r="C33" s="18"/>
      <c r="D33" s="44"/>
      <c r="E33" s="44"/>
      <c r="F33" s="18"/>
      <c r="G33" s="57"/>
      <c r="H33" s="43"/>
      <c r="I33" s="694"/>
      <c r="J33" s="694"/>
      <c r="K33" s="694"/>
      <c r="L33" s="56"/>
      <c r="M33" s="18"/>
      <c r="N33" s="44"/>
      <c r="O33" s="44"/>
      <c r="P33" s="694"/>
      <c r="Q33" s="56"/>
      <c r="R33" s="18"/>
      <c r="S33" s="44"/>
      <c r="T33" s="44"/>
      <c r="U33" s="694"/>
      <c r="V33" s="56"/>
      <c r="W33" s="18"/>
      <c r="X33" s="44"/>
      <c r="Y33" s="44"/>
      <c r="Z33" s="694"/>
    </row>
  </sheetData>
  <pageMargins left="0.70866141732283472" right="0.70866141732283472" top="0.74803149606299213" bottom="0.74803149606299213" header="0.31496062992125984" footer="0.31496062992125984"/>
  <pageSetup paperSize="9" scale="72" orientation="landscape" r:id="rId1"/>
  <headerFooter>
    <oddHeader xml:space="preserve">&amp;C&amp;"IAAF Sans,Regular"&amp;12IAAF WORLD CHAMPIONSHIPS – LONDON  2017&amp;L
</oddHeader>
    <oddFooter xml:space="preserve">&amp;R&amp;F / &amp;A&amp;L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968A1-F1FA-446D-8866-B98C421CDAF6}">
  <sheetPr codeName="Blad8"/>
  <dimension ref="A1:GF61"/>
  <sheetViews>
    <sheetView zoomScale="85" zoomScaleNormal="85" workbookViewId="0">
      <pane ySplit="24" topLeftCell="A37" activePane="bottomLeft" state="frozen"/>
      <selection activeCell="H1067" sqref="H1067"/>
      <selection pane="bottomLeft" activeCell="H1067" sqref="H1067"/>
    </sheetView>
  </sheetViews>
  <sheetFormatPr defaultColWidth="1.75" defaultRowHeight="14.25" x14ac:dyDescent="0.2"/>
  <cols>
    <col min="89" max="162" width="1.75" customWidth="1"/>
    <col min="168" max="168" width="1.75" customWidth="1"/>
  </cols>
  <sheetData>
    <row r="1" spans="1:151" ht="9.9499999999999993" customHeight="1" x14ac:dyDescent="0.2">
      <c r="A1" s="34" t="s">
        <v>182</v>
      </c>
      <c r="J1" s="839" t="s">
        <v>374</v>
      </c>
      <c r="K1" s="839"/>
      <c r="L1" s="839"/>
      <c r="M1" s="839"/>
      <c r="N1" s="839"/>
      <c r="O1" s="839"/>
      <c r="P1" s="839"/>
      <c r="Q1" s="839"/>
      <c r="R1" s="839"/>
      <c r="S1" s="839"/>
      <c r="T1" s="839"/>
      <c r="U1" s="839"/>
    </row>
    <row r="2" spans="1:151" ht="9.9499999999999993" customHeight="1" x14ac:dyDescent="0.2">
      <c r="A2" s="4" t="s">
        <v>184</v>
      </c>
      <c r="B2" s="5"/>
      <c r="C2" s="5"/>
      <c r="D2" s="5"/>
      <c r="E2" s="5"/>
      <c r="F2" s="5"/>
      <c r="G2" s="5"/>
      <c r="H2" s="5"/>
      <c r="I2" s="475"/>
      <c r="J2" s="476">
        <v>11</v>
      </c>
      <c r="K2" s="477"/>
      <c r="L2" s="477"/>
      <c r="M2" s="477"/>
      <c r="N2" s="477"/>
      <c r="O2" s="478"/>
      <c r="P2" s="479"/>
      <c r="Q2" s="477"/>
      <c r="R2" s="477"/>
      <c r="S2" s="477"/>
      <c r="T2" s="477"/>
      <c r="U2" s="480"/>
      <c r="V2" s="481">
        <f>J2+1</f>
        <v>12</v>
      </c>
      <c r="W2" s="477"/>
      <c r="X2" s="477"/>
      <c r="Y2" s="477"/>
      <c r="Z2" s="477"/>
      <c r="AA2" s="482"/>
      <c r="AB2" s="481"/>
      <c r="AC2" s="477"/>
      <c r="AD2" s="477"/>
      <c r="AE2" s="477"/>
      <c r="AF2" s="477"/>
      <c r="AG2" s="480"/>
      <c r="AH2" s="481">
        <f>V2+1</f>
        <v>13</v>
      </c>
      <c r="AI2" s="477"/>
      <c r="AJ2" s="477"/>
      <c r="AK2" s="477"/>
      <c r="AL2" s="477"/>
      <c r="AM2" s="478"/>
      <c r="AN2" s="479"/>
      <c r="AO2" s="477"/>
      <c r="AP2" s="477"/>
      <c r="AQ2" s="477"/>
      <c r="AR2" s="477"/>
      <c r="AS2" s="480"/>
      <c r="AT2" s="481">
        <f>AH2+1</f>
        <v>14</v>
      </c>
      <c r="AU2" s="477"/>
      <c r="AV2" s="477"/>
      <c r="AW2" s="477"/>
      <c r="AX2" s="477"/>
      <c r="AY2" s="482"/>
      <c r="AZ2" s="481"/>
      <c r="BA2" s="477"/>
      <c r="BB2" s="477"/>
      <c r="BC2" s="477"/>
      <c r="BD2" s="477"/>
      <c r="BE2" s="480"/>
      <c r="BF2" s="481">
        <f>AT2+1</f>
        <v>15</v>
      </c>
      <c r="BG2" s="477"/>
      <c r="BH2" s="477"/>
      <c r="BI2" s="477"/>
      <c r="BJ2" s="477"/>
      <c r="BK2" s="482"/>
      <c r="BL2" s="481"/>
      <c r="BM2" s="477"/>
      <c r="BN2" s="477"/>
      <c r="BO2" s="477"/>
      <c r="BP2" s="477"/>
      <c r="BQ2" s="480"/>
      <c r="BR2" s="481">
        <f>BF2+1</f>
        <v>16</v>
      </c>
      <c r="BS2" s="477"/>
      <c r="BT2" s="477"/>
      <c r="BU2" s="477"/>
      <c r="BV2" s="477"/>
      <c r="BW2" s="482"/>
      <c r="BX2" s="481"/>
      <c r="BY2" s="477"/>
      <c r="BZ2" s="477"/>
      <c r="CA2" s="477"/>
      <c r="CB2" s="477"/>
      <c r="CC2" s="480"/>
      <c r="CD2" s="481">
        <f>BR2+1</f>
        <v>17</v>
      </c>
      <c r="CE2" s="477"/>
      <c r="CF2" s="477"/>
      <c r="CG2" s="477"/>
      <c r="CH2" s="477"/>
      <c r="CI2" s="478"/>
      <c r="CJ2" s="479"/>
      <c r="CK2" s="477"/>
      <c r="CL2" s="477"/>
      <c r="CM2" s="477"/>
      <c r="CN2" s="477"/>
      <c r="CO2" s="480"/>
      <c r="CP2" s="481">
        <f>CD2+1</f>
        <v>18</v>
      </c>
      <c r="CQ2" s="477"/>
      <c r="CR2" s="477"/>
      <c r="CS2" s="477"/>
      <c r="CT2" s="477"/>
      <c r="CU2" s="482"/>
      <c r="CV2" s="481"/>
      <c r="CW2" s="477"/>
      <c r="CX2" s="477"/>
      <c r="CY2" s="477"/>
      <c r="CZ2" s="477"/>
      <c r="DA2" s="478"/>
      <c r="DB2" s="533"/>
      <c r="DC2" s="532"/>
      <c r="DD2" s="532"/>
      <c r="DE2" s="532"/>
      <c r="DF2" s="532"/>
      <c r="DG2" s="532"/>
      <c r="DH2" s="532"/>
      <c r="DI2" s="532"/>
      <c r="DJ2" s="532"/>
      <c r="DK2" s="532"/>
      <c r="DL2" s="532"/>
      <c r="DM2" s="532"/>
      <c r="DN2" s="532"/>
      <c r="DO2" s="532"/>
      <c r="DP2" s="532"/>
      <c r="DQ2" s="532"/>
      <c r="DR2" s="532"/>
      <c r="DS2" s="532"/>
      <c r="DT2" s="532"/>
      <c r="DU2" s="532"/>
      <c r="DV2" s="532"/>
      <c r="DW2" s="532"/>
      <c r="DX2" s="532"/>
      <c r="DY2" s="532"/>
      <c r="DZ2" s="532"/>
      <c r="EA2" s="532"/>
      <c r="EB2" s="532"/>
      <c r="EC2" s="532"/>
      <c r="ED2" s="532"/>
      <c r="EE2" s="532"/>
      <c r="EF2" s="532"/>
      <c r="EI2" s="532"/>
      <c r="EJ2" s="532"/>
      <c r="EK2" s="532"/>
      <c r="EL2" s="532"/>
      <c r="EM2" s="532"/>
    </row>
    <row r="3" spans="1:151" s="1" customFormat="1" ht="9.9499999999999993" customHeight="1" x14ac:dyDescent="0.2">
      <c r="A3" s="6" t="s">
        <v>185</v>
      </c>
      <c r="B3" s="7"/>
      <c r="C3" s="7"/>
      <c r="D3" s="7"/>
      <c r="E3" s="7"/>
      <c r="F3" s="7"/>
      <c r="G3" s="7"/>
      <c r="H3" s="7"/>
      <c r="I3" s="8"/>
      <c r="J3" s="9"/>
      <c r="K3" s="27" t="s">
        <v>186</v>
      </c>
      <c r="L3" s="27" t="s">
        <v>187</v>
      </c>
      <c r="M3" s="27" t="s">
        <v>188</v>
      </c>
      <c r="N3" s="27" t="s">
        <v>189</v>
      </c>
      <c r="O3" s="28" t="s">
        <v>190</v>
      </c>
      <c r="P3" s="29" t="s">
        <v>191</v>
      </c>
      <c r="Q3" s="27" t="s">
        <v>192</v>
      </c>
      <c r="R3" s="27" t="s">
        <v>193</v>
      </c>
      <c r="S3" s="27" t="s">
        <v>194</v>
      </c>
      <c r="T3" s="27" t="s">
        <v>195</v>
      </c>
      <c r="U3" s="30" t="s">
        <v>196</v>
      </c>
      <c r="V3" s="31"/>
      <c r="W3" s="27" t="s">
        <v>186</v>
      </c>
      <c r="X3" s="27" t="s">
        <v>187</v>
      </c>
      <c r="Y3" s="27" t="s">
        <v>188</v>
      </c>
      <c r="Z3" s="27" t="s">
        <v>189</v>
      </c>
      <c r="AA3" s="32" t="s">
        <v>190</v>
      </c>
      <c r="AB3" s="31" t="s">
        <v>191</v>
      </c>
      <c r="AC3" s="27" t="s">
        <v>192</v>
      </c>
      <c r="AD3" s="27" t="s">
        <v>193</v>
      </c>
      <c r="AE3" s="27" t="s">
        <v>194</v>
      </c>
      <c r="AF3" s="27" t="s">
        <v>195</v>
      </c>
      <c r="AG3" s="28" t="s">
        <v>196</v>
      </c>
      <c r="AH3" s="33"/>
      <c r="AI3" s="27" t="s">
        <v>186</v>
      </c>
      <c r="AJ3" s="27" t="s">
        <v>187</v>
      </c>
      <c r="AK3" s="27" t="s">
        <v>188</v>
      </c>
      <c r="AL3" s="27" t="s">
        <v>189</v>
      </c>
      <c r="AM3" s="28" t="s">
        <v>190</v>
      </c>
      <c r="AN3" s="29" t="s">
        <v>191</v>
      </c>
      <c r="AO3" s="27" t="s">
        <v>192</v>
      </c>
      <c r="AP3" s="27" t="s">
        <v>193</v>
      </c>
      <c r="AQ3" s="27" t="s">
        <v>194</v>
      </c>
      <c r="AR3" s="27" t="s">
        <v>195</v>
      </c>
      <c r="AS3" s="30" t="s">
        <v>196</v>
      </c>
      <c r="AT3" s="31"/>
      <c r="AU3" s="27" t="s">
        <v>186</v>
      </c>
      <c r="AV3" s="27" t="s">
        <v>187</v>
      </c>
      <c r="AW3" s="27" t="s">
        <v>188</v>
      </c>
      <c r="AX3" s="27" t="s">
        <v>189</v>
      </c>
      <c r="AY3" s="32" t="s">
        <v>190</v>
      </c>
      <c r="AZ3" s="31" t="s">
        <v>191</v>
      </c>
      <c r="BA3" s="27" t="s">
        <v>192</v>
      </c>
      <c r="BB3" s="27" t="s">
        <v>193</v>
      </c>
      <c r="BC3" s="27" t="s">
        <v>194</v>
      </c>
      <c r="BD3" s="27" t="s">
        <v>195</v>
      </c>
      <c r="BE3" s="28" t="s">
        <v>196</v>
      </c>
      <c r="BF3" s="33"/>
      <c r="BG3" s="27" t="s">
        <v>186</v>
      </c>
      <c r="BH3" s="27" t="s">
        <v>187</v>
      </c>
      <c r="BI3" s="27" t="s">
        <v>188</v>
      </c>
      <c r="BJ3" s="27" t="s">
        <v>189</v>
      </c>
      <c r="BK3" s="28" t="s">
        <v>190</v>
      </c>
      <c r="BL3" s="29" t="s">
        <v>191</v>
      </c>
      <c r="BM3" s="27" t="s">
        <v>192</v>
      </c>
      <c r="BN3" s="27" t="s">
        <v>193</v>
      </c>
      <c r="BO3" s="27" t="s">
        <v>194</v>
      </c>
      <c r="BP3" s="27" t="s">
        <v>195</v>
      </c>
      <c r="BQ3" s="30" t="s">
        <v>196</v>
      </c>
      <c r="BR3" s="31"/>
      <c r="BS3" s="27" t="s">
        <v>186</v>
      </c>
      <c r="BT3" s="27" t="s">
        <v>187</v>
      </c>
      <c r="BU3" s="27" t="s">
        <v>188</v>
      </c>
      <c r="BV3" s="27" t="s">
        <v>189</v>
      </c>
      <c r="BW3" s="32" t="s">
        <v>190</v>
      </c>
      <c r="BX3" s="31" t="s">
        <v>191</v>
      </c>
      <c r="BY3" s="27" t="s">
        <v>192</v>
      </c>
      <c r="BZ3" s="27" t="s">
        <v>193</v>
      </c>
      <c r="CA3" s="27" t="s">
        <v>194</v>
      </c>
      <c r="CB3" s="27" t="s">
        <v>195</v>
      </c>
      <c r="CC3" s="30" t="s">
        <v>196</v>
      </c>
      <c r="CD3" s="31"/>
      <c r="CE3" s="27" t="s">
        <v>186</v>
      </c>
      <c r="CF3" s="27" t="s">
        <v>187</v>
      </c>
      <c r="CG3" s="27" t="s">
        <v>188</v>
      </c>
      <c r="CH3" s="27" t="s">
        <v>189</v>
      </c>
      <c r="CI3" s="32" t="s">
        <v>190</v>
      </c>
      <c r="CJ3" s="31" t="s">
        <v>191</v>
      </c>
      <c r="CK3" s="27" t="s">
        <v>192</v>
      </c>
      <c r="CL3" s="27" t="s">
        <v>193</v>
      </c>
      <c r="CM3" s="27" t="s">
        <v>194</v>
      </c>
      <c r="CN3" s="27" t="s">
        <v>195</v>
      </c>
      <c r="CO3" s="28" t="s">
        <v>196</v>
      </c>
      <c r="CP3" s="33"/>
      <c r="CQ3" s="27" t="s">
        <v>186</v>
      </c>
      <c r="CR3" s="27" t="s">
        <v>187</v>
      </c>
      <c r="CS3" s="27" t="s">
        <v>188</v>
      </c>
      <c r="CT3" s="27" t="s">
        <v>189</v>
      </c>
      <c r="CU3" s="28" t="s">
        <v>190</v>
      </c>
      <c r="CV3" s="29" t="s">
        <v>191</v>
      </c>
      <c r="CW3" s="27" t="s">
        <v>192</v>
      </c>
      <c r="CX3" s="27" t="s">
        <v>193</v>
      </c>
      <c r="CY3" s="27" t="s">
        <v>194</v>
      </c>
      <c r="CZ3" s="27" t="s">
        <v>195</v>
      </c>
      <c r="DA3" s="28" t="s">
        <v>196</v>
      </c>
      <c r="DB3" s="533"/>
      <c r="DC3" s="532"/>
      <c r="DD3" s="532"/>
      <c r="DE3" s="532"/>
      <c r="DF3" s="532"/>
      <c r="DG3" s="532"/>
      <c r="DH3" s="532"/>
      <c r="DI3" s="532"/>
      <c r="DJ3" s="532"/>
      <c r="DK3" s="532"/>
      <c r="DL3" s="532"/>
      <c r="DM3" s="532"/>
      <c r="DN3" s="532"/>
      <c r="DO3" s="532"/>
      <c r="DP3" s="532"/>
      <c r="DQ3" s="532"/>
      <c r="DR3" s="532"/>
      <c r="DS3" s="532"/>
      <c r="DT3" s="532"/>
      <c r="DU3" s="532"/>
      <c r="DV3" s="532"/>
      <c r="DW3" s="532"/>
      <c r="DX3" s="532"/>
      <c r="DY3" s="532"/>
      <c r="DZ3" s="532"/>
      <c r="EA3" s="532"/>
      <c r="EB3" s="532"/>
      <c r="EC3" s="532"/>
      <c r="ED3" s="532"/>
      <c r="EE3" s="532"/>
      <c r="EF3" s="532"/>
      <c r="EI3" s="532"/>
      <c r="EJ3" s="532"/>
      <c r="EK3" s="532"/>
      <c r="EL3" s="532"/>
      <c r="EM3" s="532"/>
    </row>
    <row r="4" spans="1:151" s="486" customFormat="1" ht="9.9499999999999993" customHeight="1" x14ac:dyDescent="0.2">
      <c r="A4" s="485"/>
      <c r="I4" s="498"/>
      <c r="J4" s="495"/>
      <c r="U4" s="498"/>
      <c r="V4" s="495"/>
      <c r="AG4" s="498"/>
      <c r="AH4" s="495"/>
      <c r="AS4" s="498"/>
      <c r="AT4" s="495"/>
      <c r="BE4" s="498"/>
      <c r="BF4" s="495"/>
      <c r="BQ4" s="498"/>
      <c r="BR4" s="495"/>
      <c r="CC4" s="498"/>
      <c r="CD4" s="495"/>
      <c r="CO4" s="498"/>
      <c r="CP4" s="495"/>
      <c r="DA4" s="498"/>
      <c r="DB4" s="604"/>
      <c r="DC4"/>
      <c r="DD4"/>
      <c r="DE4"/>
      <c r="DF4"/>
      <c r="DG4"/>
      <c r="DH4"/>
      <c r="DI4"/>
      <c r="DJ4"/>
      <c r="DK4"/>
      <c r="DL4"/>
      <c r="DM4"/>
      <c r="DN4"/>
      <c r="DO4"/>
      <c r="DP4"/>
      <c r="DQ4"/>
      <c r="DR4"/>
      <c r="DS4"/>
      <c r="DT4"/>
      <c r="DU4"/>
      <c r="DV4"/>
      <c r="DW4"/>
      <c r="DX4"/>
      <c r="DY4"/>
      <c r="DZ4"/>
      <c r="EA4"/>
      <c r="EB4"/>
      <c r="EC4"/>
      <c r="ED4"/>
      <c r="EE4"/>
      <c r="EF4"/>
      <c r="EG4"/>
      <c r="EH4"/>
      <c r="EI4"/>
      <c r="EJ4"/>
      <c r="EK4"/>
      <c r="EL4"/>
      <c r="EM4"/>
      <c r="ES4"/>
      <c r="ET4"/>
      <c r="EU4" s="495"/>
    </row>
    <row r="5" spans="1:151" s="488" customFormat="1" ht="9.9499999999999993" customHeight="1" x14ac:dyDescent="0.2">
      <c r="A5" s="487" t="s">
        <v>197</v>
      </c>
      <c r="I5" s="499"/>
      <c r="J5" s="496"/>
      <c r="U5" s="499"/>
      <c r="V5" s="496"/>
      <c r="AG5" s="499"/>
      <c r="AH5" s="496"/>
      <c r="AS5" s="499"/>
      <c r="AT5" s="496"/>
      <c r="BE5" s="499"/>
      <c r="BF5" s="496"/>
      <c r="BQ5" s="499"/>
      <c r="BR5" s="496"/>
      <c r="CC5" s="499"/>
      <c r="CD5" s="496"/>
      <c r="CO5" s="499"/>
      <c r="CP5" s="496"/>
      <c r="DA5" s="499"/>
      <c r="DB5" s="496"/>
      <c r="DC5" s="602"/>
      <c r="DD5"/>
      <c r="DE5"/>
      <c r="DF5"/>
      <c r="DG5"/>
      <c r="DH5"/>
      <c r="DI5"/>
      <c r="DJ5"/>
      <c r="DK5"/>
      <c r="DL5"/>
      <c r="DM5"/>
      <c r="DN5"/>
      <c r="DO5"/>
      <c r="DP5"/>
      <c r="DQ5"/>
      <c r="DR5"/>
      <c r="DS5"/>
      <c r="DT5"/>
      <c r="DU5"/>
      <c r="DV5"/>
      <c r="DW5"/>
      <c r="DX5"/>
      <c r="DY5"/>
      <c r="DZ5"/>
      <c r="EA5"/>
      <c r="EB5"/>
      <c r="EC5"/>
      <c r="ED5"/>
      <c r="EE5"/>
      <c r="EF5"/>
      <c r="EG5"/>
      <c r="EH5"/>
      <c r="EI5"/>
      <c r="EJ5"/>
      <c r="EK5"/>
      <c r="EL5"/>
      <c r="EM5"/>
      <c r="ES5"/>
      <c r="ET5"/>
      <c r="EU5" s="496"/>
    </row>
    <row r="6" spans="1:151" s="488" customFormat="1" ht="9.9499999999999993" customHeight="1" x14ac:dyDescent="0.2">
      <c r="A6" s="489"/>
      <c r="I6" s="499"/>
      <c r="J6" s="496"/>
      <c r="U6" s="499"/>
      <c r="V6" s="496"/>
      <c r="AG6" s="499"/>
      <c r="AH6" s="496"/>
      <c r="AS6" s="499"/>
      <c r="AT6" s="496"/>
      <c r="BE6" s="499"/>
      <c r="BF6" s="496"/>
      <c r="BQ6" s="499"/>
      <c r="BR6" s="496"/>
      <c r="CC6" s="499"/>
      <c r="CD6" s="496"/>
      <c r="CO6" s="499"/>
      <c r="CP6" s="496"/>
      <c r="DA6" s="499"/>
      <c r="DB6" s="496"/>
      <c r="DC6" s="603"/>
      <c r="DD6"/>
      <c r="DE6"/>
      <c r="DF6"/>
      <c r="DG6"/>
      <c r="DH6"/>
      <c r="DI6"/>
      <c r="DJ6"/>
      <c r="DK6"/>
      <c r="DL6"/>
      <c r="DM6"/>
      <c r="DN6"/>
      <c r="DO6"/>
      <c r="DP6"/>
      <c r="DQ6"/>
      <c r="DR6"/>
      <c r="DS6"/>
      <c r="DT6"/>
      <c r="DU6"/>
      <c r="DV6"/>
      <c r="DW6"/>
      <c r="DX6"/>
      <c r="DY6"/>
      <c r="DZ6"/>
      <c r="EA6"/>
      <c r="EB6"/>
      <c r="EC6"/>
      <c r="ED6"/>
      <c r="EE6"/>
      <c r="EF6"/>
      <c r="EG6"/>
      <c r="EH6"/>
      <c r="EI6"/>
      <c r="EJ6"/>
      <c r="EK6"/>
      <c r="EL6"/>
      <c r="EM6"/>
      <c r="ES6"/>
      <c r="ET6"/>
      <c r="EU6" s="496"/>
    </row>
    <row r="7" spans="1:151" s="488" customFormat="1" ht="9.9499999999999993" customHeight="1" x14ac:dyDescent="0.2">
      <c r="A7" s="40" t="s">
        <v>0</v>
      </c>
      <c r="I7" s="499"/>
      <c r="J7" s="496"/>
      <c r="K7" s="490"/>
      <c r="L7" s="490"/>
      <c r="M7" s="490"/>
      <c r="N7" s="490"/>
      <c r="O7" s="490"/>
      <c r="P7" s="490"/>
      <c r="Q7" s="490"/>
      <c r="U7" s="499"/>
      <c r="V7" s="496"/>
      <c r="AG7" s="499"/>
      <c r="AH7" s="496"/>
      <c r="AS7" s="499"/>
      <c r="AT7" s="496"/>
      <c r="BE7" s="499"/>
      <c r="BF7" s="496"/>
      <c r="BQ7" s="499"/>
      <c r="BR7" s="496"/>
      <c r="CC7" s="499"/>
      <c r="CD7" s="496"/>
      <c r="CO7" s="499"/>
      <c r="CP7" s="496"/>
      <c r="DA7" s="499"/>
      <c r="DB7" s="496"/>
      <c r="DC7" s="603"/>
      <c r="DD7"/>
      <c r="DE7"/>
      <c r="DF7"/>
      <c r="DG7"/>
      <c r="DH7"/>
      <c r="DI7"/>
      <c r="DJ7"/>
      <c r="DK7"/>
      <c r="DL7"/>
      <c r="DM7"/>
      <c r="DN7"/>
      <c r="DO7"/>
      <c r="DP7"/>
      <c r="DQ7"/>
      <c r="DR7"/>
      <c r="DS7"/>
      <c r="DT7"/>
      <c r="DU7"/>
      <c r="DV7"/>
      <c r="DW7"/>
      <c r="DX7"/>
      <c r="DY7"/>
      <c r="DZ7"/>
      <c r="EA7"/>
      <c r="EB7"/>
      <c r="EC7"/>
      <c r="ED7" s="486"/>
      <c r="EE7" s="486"/>
      <c r="EF7" s="486"/>
      <c r="EG7" s="486"/>
      <c r="EH7" s="486"/>
      <c r="EI7"/>
      <c r="EJ7" s="495"/>
      <c r="EK7" s="486"/>
      <c r="EL7" s="486"/>
      <c r="EM7" s="486"/>
      <c r="ES7" s="486"/>
      <c r="ET7" s="486"/>
    </row>
    <row r="8" spans="1:151" s="488" customFormat="1" ht="9.9499999999999993" customHeight="1" x14ac:dyDescent="0.2">
      <c r="A8" s="40"/>
      <c r="I8" s="499"/>
      <c r="J8" s="496"/>
      <c r="K8" s="490"/>
      <c r="L8" s="490"/>
      <c r="M8" s="490"/>
      <c r="N8" s="490"/>
      <c r="O8" s="490"/>
      <c r="P8" s="490"/>
      <c r="Q8" s="490"/>
      <c r="U8" s="499"/>
      <c r="V8" s="496"/>
      <c r="AG8" s="499"/>
      <c r="AH8" s="496"/>
      <c r="AS8" s="499"/>
      <c r="AT8" s="496"/>
      <c r="BE8" s="499"/>
      <c r="BF8" s="496"/>
      <c r="BQ8" s="499"/>
      <c r="BR8" s="496"/>
      <c r="CC8" s="499"/>
      <c r="CD8" s="496"/>
      <c r="CO8" s="499"/>
      <c r="CP8" s="496"/>
      <c r="DA8" s="499"/>
      <c r="DB8" s="496"/>
      <c r="DC8" s="603"/>
      <c r="DD8"/>
      <c r="DE8"/>
      <c r="DF8"/>
      <c r="DG8"/>
      <c r="DH8"/>
      <c r="DI8"/>
      <c r="DJ8"/>
      <c r="DK8"/>
      <c r="DL8"/>
      <c r="DM8"/>
      <c r="DN8"/>
      <c r="DO8"/>
      <c r="DP8"/>
      <c r="DQ8"/>
      <c r="DR8"/>
      <c r="DS8"/>
      <c r="DT8"/>
      <c r="DU8"/>
      <c r="DV8"/>
      <c r="DW8"/>
      <c r="DX8"/>
      <c r="DY8"/>
      <c r="DZ8"/>
      <c r="EA8"/>
      <c r="EB8"/>
      <c r="EC8"/>
      <c r="EI8"/>
      <c r="EJ8" s="496"/>
    </row>
    <row r="9" spans="1:151" s="488" customFormat="1" ht="9.9499999999999993" customHeight="1" x14ac:dyDescent="0.2">
      <c r="A9" s="40" t="s">
        <v>14</v>
      </c>
      <c r="I9" s="499"/>
      <c r="J9" s="496"/>
      <c r="K9" s="490"/>
      <c r="L9" s="490"/>
      <c r="M9" s="490"/>
      <c r="N9" s="490"/>
      <c r="O9" s="490"/>
      <c r="P9" s="490"/>
      <c r="Q9" s="490"/>
      <c r="U9" s="499"/>
      <c r="V9" s="496"/>
      <c r="AG9" s="499"/>
      <c r="AH9" s="496"/>
      <c r="AS9" s="499"/>
      <c r="AT9" s="496"/>
      <c r="BE9" s="499"/>
      <c r="BF9" s="496"/>
      <c r="BQ9" s="499"/>
      <c r="BR9" s="496"/>
      <c r="CC9" s="499"/>
      <c r="CD9" s="496"/>
      <c r="CO9" s="499"/>
      <c r="CP9" s="496"/>
      <c r="DA9" s="499"/>
      <c r="DB9" s="496"/>
      <c r="DC9" s="603"/>
      <c r="DD9"/>
      <c r="DE9"/>
      <c r="DF9"/>
      <c r="DG9"/>
      <c r="DH9"/>
      <c r="DI9"/>
      <c r="DJ9"/>
      <c r="DK9"/>
      <c r="DL9"/>
      <c r="DM9"/>
      <c r="DN9"/>
      <c r="DO9"/>
      <c r="DP9"/>
      <c r="DQ9"/>
      <c r="DR9"/>
      <c r="DS9"/>
      <c r="DT9"/>
      <c r="DU9"/>
      <c r="DV9"/>
      <c r="DW9"/>
      <c r="DX9"/>
      <c r="DY9"/>
      <c r="DZ9"/>
      <c r="EA9"/>
      <c r="EB9"/>
      <c r="EC9"/>
      <c r="EI9"/>
      <c r="EJ9" s="496"/>
    </row>
    <row r="10" spans="1:151" s="488" customFormat="1" ht="9.9499999999999993" customHeight="1" x14ac:dyDescent="0.2">
      <c r="A10" s="40"/>
      <c r="I10" s="499"/>
      <c r="J10" s="496"/>
      <c r="K10" s="490"/>
      <c r="L10" s="490"/>
      <c r="M10" s="490"/>
      <c r="N10" s="490"/>
      <c r="O10" s="490"/>
      <c r="P10" s="490"/>
      <c r="Q10" s="490"/>
      <c r="U10" s="499"/>
      <c r="V10" s="496"/>
      <c r="AG10" s="499"/>
      <c r="AH10" s="496"/>
      <c r="AS10" s="499"/>
      <c r="AT10" s="496"/>
      <c r="BE10" s="499"/>
      <c r="BF10" s="496"/>
      <c r="BQ10" s="499"/>
      <c r="BR10" s="496"/>
      <c r="CC10" s="499"/>
      <c r="CD10" s="496"/>
      <c r="CO10" s="499"/>
      <c r="CP10" s="496"/>
      <c r="DA10" s="499"/>
      <c r="DB10" s="496"/>
      <c r="DC10" s="603"/>
      <c r="DD10"/>
      <c r="DE10"/>
      <c r="DF10"/>
      <c r="DG10"/>
      <c r="DH10"/>
      <c r="DI10"/>
      <c r="DJ10"/>
      <c r="DK10"/>
      <c r="DL10"/>
      <c r="DM10"/>
      <c r="DN10"/>
      <c r="DO10"/>
      <c r="DP10"/>
      <c r="DQ10"/>
      <c r="DR10"/>
      <c r="DS10"/>
      <c r="DT10"/>
      <c r="DU10"/>
      <c r="DV10"/>
      <c r="DW10"/>
      <c r="DX10"/>
      <c r="DY10"/>
      <c r="DZ10"/>
      <c r="EA10"/>
      <c r="EB10"/>
      <c r="EC10"/>
      <c r="EI10"/>
      <c r="EJ10" s="496"/>
    </row>
    <row r="11" spans="1:151" s="488" customFormat="1" ht="9.9499999999999993" customHeight="1" x14ac:dyDescent="0.2">
      <c r="A11" s="40" t="s">
        <v>16</v>
      </c>
      <c r="I11" s="499"/>
      <c r="J11" s="496"/>
      <c r="K11" s="490"/>
      <c r="L11" s="490"/>
      <c r="M11" s="490"/>
      <c r="N11" s="490"/>
      <c r="O11" s="490"/>
      <c r="P11" s="490"/>
      <c r="Q11" s="490"/>
      <c r="U11" s="499"/>
      <c r="V11" s="496"/>
      <c r="AG11" s="499"/>
      <c r="AH11" s="496"/>
      <c r="AS11" s="499"/>
      <c r="AT11" s="496"/>
      <c r="BE11" s="499"/>
      <c r="BF11" s="496"/>
      <c r="BQ11" s="499"/>
      <c r="BR11" s="496"/>
      <c r="CC11" s="499"/>
      <c r="CD11" s="496"/>
      <c r="CO11" s="499"/>
      <c r="CP11" s="496"/>
      <c r="DA11" s="499"/>
      <c r="DB11" s="496"/>
      <c r="DC11" s="603"/>
      <c r="DD11"/>
      <c r="DE11"/>
      <c r="DF11"/>
      <c r="DG11"/>
      <c r="DH11"/>
      <c r="DI11"/>
      <c r="DJ11"/>
      <c r="DK11"/>
      <c r="DL11"/>
      <c r="DM11"/>
      <c r="DN11"/>
      <c r="DO11"/>
      <c r="DP11"/>
      <c r="DQ11"/>
      <c r="DR11"/>
      <c r="DS11"/>
      <c r="DT11"/>
      <c r="DU11"/>
      <c r="DV11"/>
      <c r="DW11"/>
      <c r="DX11"/>
      <c r="DY11"/>
      <c r="DZ11"/>
      <c r="EA11"/>
      <c r="EB11"/>
      <c r="EC11"/>
      <c r="EI11"/>
      <c r="EJ11" s="496"/>
    </row>
    <row r="12" spans="1:151" s="488" customFormat="1" ht="9.9499999999999993" customHeight="1" x14ac:dyDescent="0.2">
      <c r="A12" s="40"/>
      <c r="I12" s="499"/>
      <c r="J12" s="496"/>
      <c r="K12" s="490"/>
      <c r="L12" s="490"/>
      <c r="M12" s="490"/>
      <c r="N12" s="490"/>
      <c r="O12" s="490"/>
      <c r="P12" s="490"/>
      <c r="Q12" s="490"/>
      <c r="U12" s="499"/>
      <c r="V12" s="496"/>
      <c r="AG12" s="499"/>
      <c r="AH12" s="496"/>
      <c r="AS12" s="499"/>
      <c r="AT12" s="496"/>
      <c r="BE12" s="499"/>
      <c r="BF12" s="496"/>
      <c r="BQ12" s="499"/>
      <c r="BR12" s="496"/>
      <c r="CC12" s="499"/>
      <c r="CD12" s="496"/>
      <c r="CO12" s="499"/>
      <c r="CP12" s="496"/>
      <c r="DA12" s="499"/>
      <c r="DB12" s="496"/>
      <c r="DC12" s="603"/>
      <c r="DD12"/>
      <c r="DE12"/>
      <c r="DF12"/>
      <c r="DG12"/>
      <c r="DH12"/>
      <c r="DI12"/>
      <c r="DJ12"/>
      <c r="DK12"/>
      <c r="DL12"/>
      <c r="DM12"/>
      <c r="DN12"/>
      <c r="DO12"/>
      <c r="DP12"/>
      <c r="DQ12"/>
      <c r="DR12"/>
      <c r="DS12"/>
      <c r="DT12"/>
      <c r="DU12"/>
      <c r="DV12"/>
      <c r="DW12"/>
      <c r="DX12"/>
      <c r="DY12"/>
      <c r="DZ12"/>
      <c r="EA12"/>
      <c r="EB12"/>
      <c r="EC12"/>
      <c r="EI12"/>
      <c r="EJ12" s="496"/>
    </row>
    <row r="13" spans="1:151" s="488" customFormat="1" ht="9.9499999999999993" customHeight="1" x14ac:dyDescent="0.2">
      <c r="A13" s="40" t="s">
        <v>18</v>
      </c>
      <c r="I13" s="499"/>
      <c r="J13" s="496"/>
      <c r="K13" s="490"/>
      <c r="L13" s="490"/>
      <c r="M13" s="490"/>
      <c r="N13" s="490"/>
      <c r="O13" s="490"/>
      <c r="P13" s="490"/>
      <c r="Q13" s="490"/>
      <c r="U13" s="499"/>
      <c r="V13" s="496"/>
      <c r="AG13" s="499"/>
      <c r="AH13" s="496"/>
      <c r="AS13" s="499"/>
      <c r="AT13" s="496"/>
      <c r="BE13" s="499"/>
      <c r="BF13" s="496"/>
      <c r="BQ13" s="499"/>
      <c r="BR13" s="496"/>
      <c r="CC13" s="499"/>
      <c r="CD13" s="496"/>
      <c r="CO13" s="499"/>
      <c r="CP13" s="496"/>
      <c r="DA13" s="499"/>
      <c r="DB13" s="496"/>
      <c r="DC13" s="603"/>
      <c r="DD13"/>
      <c r="DE13"/>
      <c r="DF13"/>
      <c r="DG13"/>
      <c r="DH13"/>
      <c r="DI13"/>
      <c r="DJ13"/>
      <c r="DK13"/>
      <c r="DL13"/>
      <c r="DM13"/>
      <c r="DN13"/>
      <c r="DO13"/>
      <c r="DP13"/>
      <c r="DQ13"/>
      <c r="DR13"/>
      <c r="DS13"/>
      <c r="DT13"/>
      <c r="DU13"/>
      <c r="DV13"/>
      <c r="DW13"/>
      <c r="DX13"/>
      <c r="DY13"/>
      <c r="DZ13"/>
      <c r="EA13"/>
      <c r="EB13"/>
      <c r="EC13"/>
      <c r="EI13"/>
      <c r="EJ13" s="496"/>
    </row>
    <row r="14" spans="1:151" s="488" customFormat="1" ht="9.9499999999999993" customHeight="1" x14ac:dyDescent="0.2">
      <c r="A14" s="40"/>
      <c r="I14" s="499"/>
      <c r="J14" s="496"/>
      <c r="K14" s="490"/>
      <c r="L14" s="490"/>
      <c r="M14" s="490"/>
      <c r="N14" s="490"/>
      <c r="O14" s="490"/>
      <c r="P14" s="490"/>
      <c r="Q14" s="490"/>
      <c r="U14" s="499"/>
      <c r="V14" s="496"/>
      <c r="AG14" s="499"/>
      <c r="AH14" s="496"/>
      <c r="AS14" s="499"/>
      <c r="AT14" s="496"/>
      <c r="BE14" s="499"/>
      <c r="BF14" s="496"/>
      <c r="BQ14" s="499"/>
      <c r="BR14" s="496"/>
      <c r="CC14" s="499"/>
      <c r="CD14" s="496"/>
      <c r="CO14" s="499"/>
      <c r="CP14" s="496"/>
      <c r="DA14" s="499"/>
      <c r="DB14" s="496"/>
      <c r="DC14" s="603"/>
      <c r="DD14"/>
      <c r="DE14"/>
      <c r="DF14"/>
      <c r="DG14"/>
      <c r="DH14"/>
      <c r="DI14"/>
      <c r="DJ14"/>
      <c r="DK14"/>
      <c r="DL14"/>
      <c r="DM14"/>
      <c r="DN14"/>
      <c r="DO14"/>
      <c r="DP14"/>
      <c r="DQ14"/>
      <c r="DR14"/>
      <c r="DS14"/>
      <c r="DT14"/>
      <c r="DU14"/>
      <c r="DV14"/>
      <c r="DW14"/>
      <c r="DX14"/>
      <c r="DY14"/>
      <c r="DZ14"/>
      <c r="EA14"/>
      <c r="EB14"/>
      <c r="EC14"/>
      <c r="EI14"/>
      <c r="EJ14" s="496"/>
    </row>
    <row r="15" spans="1:151" s="488" customFormat="1" ht="9.9499999999999993" customHeight="1" x14ac:dyDescent="0.2">
      <c r="A15" s="40" t="s">
        <v>21</v>
      </c>
      <c r="I15" s="499"/>
      <c r="J15" s="496"/>
      <c r="U15" s="499"/>
      <c r="V15" s="496"/>
      <c r="AG15" s="499"/>
      <c r="AH15" s="496"/>
      <c r="AS15" s="499"/>
      <c r="AT15" s="496"/>
      <c r="BE15" s="499"/>
      <c r="BF15" s="496"/>
      <c r="BQ15" s="499"/>
      <c r="BR15" s="496"/>
      <c r="CC15" s="499"/>
      <c r="CD15" s="496"/>
      <c r="CO15" s="499"/>
      <c r="CP15" s="496"/>
      <c r="DA15" s="499"/>
      <c r="DB15" s="496"/>
      <c r="DC15" s="603"/>
      <c r="DD15"/>
      <c r="DE15"/>
      <c r="DF15"/>
      <c r="DG15"/>
      <c r="DH15"/>
      <c r="DI15"/>
      <c r="DJ15"/>
      <c r="DK15"/>
      <c r="DL15"/>
      <c r="DM15"/>
      <c r="DN15"/>
      <c r="DO15"/>
      <c r="DP15"/>
      <c r="DQ15"/>
      <c r="DR15"/>
      <c r="DS15"/>
      <c r="DT15"/>
      <c r="DU15"/>
      <c r="DV15"/>
      <c r="DW15"/>
      <c r="DX15"/>
      <c r="DY15"/>
      <c r="DZ15"/>
      <c r="EA15"/>
      <c r="EB15"/>
      <c r="EC15"/>
      <c r="EI15"/>
      <c r="EJ15" s="496"/>
    </row>
    <row r="16" spans="1:151" s="488" customFormat="1" ht="9.9499999999999993" customHeight="1" x14ac:dyDescent="0.2">
      <c r="A16" s="40"/>
      <c r="I16" s="499"/>
      <c r="J16" s="496"/>
      <c r="U16" s="499"/>
      <c r="V16" s="496"/>
      <c r="AG16" s="499"/>
      <c r="AH16" s="496"/>
      <c r="AS16" s="499"/>
      <c r="AT16" s="496"/>
      <c r="BE16" s="499"/>
      <c r="BF16" s="496"/>
      <c r="BQ16" s="499"/>
      <c r="BR16" s="496"/>
      <c r="CC16" s="499"/>
      <c r="CD16" s="496"/>
      <c r="CO16" s="499"/>
      <c r="CP16" s="496"/>
      <c r="DA16" s="499"/>
      <c r="DB16" s="496"/>
      <c r="DC16" s="603"/>
      <c r="DD16"/>
      <c r="DE16"/>
      <c r="DF16"/>
      <c r="DG16"/>
      <c r="DH16"/>
      <c r="DI16"/>
      <c r="DJ16"/>
      <c r="DK16"/>
      <c r="DL16"/>
      <c r="DM16"/>
      <c r="DN16"/>
      <c r="DO16"/>
      <c r="DP16"/>
      <c r="DQ16"/>
      <c r="DR16"/>
      <c r="DS16"/>
      <c r="DT16"/>
      <c r="DU16"/>
      <c r="DV16"/>
      <c r="DW16"/>
      <c r="DX16"/>
      <c r="DY16"/>
      <c r="DZ16"/>
      <c r="EA16"/>
      <c r="EB16"/>
      <c r="EC16"/>
      <c r="EI16"/>
      <c r="EJ16" s="496"/>
    </row>
    <row r="17" spans="1:188" s="488" customFormat="1" ht="9.9499999999999993" customHeight="1" x14ac:dyDescent="0.2">
      <c r="A17" s="40" t="s">
        <v>25</v>
      </c>
      <c r="I17" s="499"/>
      <c r="J17" s="496"/>
      <c r="U17" s="499"/>
      <c r="V17" s="496"/>
      <c r="AG17" s="499"/>
      <c r="AH17" s="496"/>
      <c r="AS17" s="499"/>
      <c r="AT17" s="496"/>
      <c r="BE17" s="499"/>
      <c r="BF17" s="496"/>
      <c r="BQ17" s="499"/>
      <c r="BR17" s="496"/>
      <c r="CC17" s="499"/>
      <c r="CD17" s="496"/>
      <c r="CO17" s="499"/>
      <c r="CP17" s="496"/>
      <c r="DA17" s="499"/>
      <c r="DB17" s="496"/>
      <c r="DC17" s="603"/>
      <c r="DD17"/>
      <c r="DE17"/>
      <c r="DF17"/>
      <c r="DG17"/>
      <c r="DH17"/>
      <c r="DI17"/>
      <c r="DJ17"/>
      <c r="DK17"/>
      <c r="DL17"/>
      <c r="DM17"/>
      <c r="DN17"/>
      <c r="DO17"/>
      <c r="DP17"/>
      <c r="DQ17"/>
      <c r="DR17"/>
      <c r="DS17"/>
      <c r="DT17"/>
      <c r="DU17"/>
      <c r="DV17"/>
      <c r="DW17"/>
      <c r="DX17"/>
      <c r="DY17"/>
      <c r="DZ17"/>
      <c r="EA17"/>
      <c r="EB17"/>
      <c r="EC17"/>
      <c r="EI17"/>
      <c r="EJ17" s="496"/>
    </row>
    <row r="18" spans="1:188" s="488" customFormat="1" ht="9.9499999999999993" customHeight="1" x14ac:dyDescent="0.2">
      <c r="A18" s="40"/>
      <c r="I18" s="499"/>
      <c r="J18" s="496"/>
      <c r="U18" s="499"/>
      <c r="V18" s="496"/>
      <c r="AG18" s="499"/>
      <c r="AH18" s="496"/>
      <c r="AS18" s="499"/>
      <c r="AT18" s="496"/>
      <c r="BE18" s="499"/>
      <c r="BF18" s="496"/>
      <c r="BQ18" s="499"/>
      <c r="BR18" s="496"/>
      <c r="CC18" s="499"/>
      <c r="CD18" s="496"/>
      <c r="CO18" s="499"/>
      <c r="CP18" s="496"/>
      <c r="DA18" s="499"/>
      <c r="DB18" s="496"/>
      <c r="DC18" s="605"/>
      <c r="DD18"/>
      <c r="DE18"/>
      <c r="DF18"/>
      <c r="DG18"/>
      <c r="DH18"/>
      <c r="DI18"/>
      <c r="DJ18"/>
      <c r="DK18"/>
      <c r="DL18"/>
      <c r="DM18"/>
      <c r="DN18"/>
      <c r="DO18"/>
      <c r="DP18"/>
      <c r="DQ18"/>
      <c r="DR18"/>
      <c r="DS18"/>
      <c r="DT18"/>
      <c r="DU18"/>
      <c r="DV18"/>
      <c r="DW18"/>
      <c r="DX18"/>
      <c r="DY18"/>
      <c r="DZ18"/>
      <c r="EA18"/>
      <c r="EB18"/>
      <c r="EC18"/>
      <c r="ED18" s="494"/>
      <c r="EE18" s="494"/>
      <c r="EF18" s="494"/>
      <c r="EG18" s="494"/>
      <c r="EH18" s="494"/>
      <c r="EI18"/>
      <c r="EJ18" s="535"/>
      <c r="EK18" s="494"/>
      <c r="EL18" s="494"/>
      <c r="EM18" s="494"/>
      <c r="EN18" s="494"/>
      <c r="EO18" s="494"/>
      <c r="EP18" s="494"/>
      <c r="EQ18" s="494"/>
      <c r="ER18" s="494"/>
      <c r="ES18" s="494"/>
      <c r="ET18" s="494"/>
      <c r="EU18" s="494"/>
      <c r="EV18" s="494"/>
      <c r="EW18" s="494"/>
      <c r="EX18" s="494"/>
      <c r="EY18" s="494"/>
      <c r="EZ18" s="494"/>
      <c r="FA18" s="494"/>
      <c r="FB18" s="494"/>
      <c r="FC18" s="494"/>
      <c r="FD18" s="494"/>
      <c r="FE18" s="494"/>
      <c r="FF18" s="494"/>
      <c r="FG18" s="494"/>
      <c r="FH18" s="494"/>
      <c r="FI18" s="494"/>
    </row>
    <row r="19" spans="1:188" s="488" customFormat="1" ht="9.9499999999999993" customHeight="1" x14ac:dyDescent="0.2">
      <c r="A19" s="40"/>
      <c r="I19" s="499"/>
      <c r="J19" s="496"/>
      <c r="U19" s="499"/>
      <c r="V19" s="496"/>
      <c r="AG19" s="499"/>
      <c r="AH19" s="496"/>
      <c r="AS19" s="499"/>
      <c r="AT19" s="496"/>
      <c r="BE19" s="499"/>
      <c r="BF19" s="496"/>
      <c r="BQ19" s="499"/>
      <c r="BR19" s="496"/>
      <c r="CC19" s="499"/>
      <c r="CD19" s="496"/>
      <c r="CO19" s="499"/>
      <c r="CP19" s="496"/>
      <c r="DA19" s="499"/>
      <c r="DB19" s="608"/>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s="496"/>
    </row>
    <row r="20" spans="1:188" s="494" customFormat="1" ht="9.9499999999999993" customHeight="1" x14ac:dyDescent="0.2">
      <c r="A20" s="491"/>
      <c r="B20" s="492"/>
      <c r="C20" s="492"/>
      <c r="D20" s="492"/>
      <c r="E20" s="492"/>
      <c r="F20" s="492"/>
      <c r="G20" s="492"/>
      <c r="H20" s="492"/>
      <c r="I20" s="500"/>
      <c r="J20" s="497"/>
      <c r="K20" s="492"/>
      <c r="L20" s="492"/>
      <c r="M20" s="492"/>
      <c r="N20" s="492"/>
      <c r="O20" s="492"/>
      <c r="P20" s="492"/>
      <c r="Q20" s="492"/>
      <c r="R20" s="492"/>
      <c r="S20" s="492"/>
      <c r="T20" s="493"/>
      <c r="U20" s="502"/>
      <c r="V20" s="501"/>
      <c r="W20" s="493"/>
      <c r="X20" s="493"/>
      <c r="Y20" s="493"/>
      <c r="Z20" s="493"/>
      <c r="AA20" s="493"/>
      <c r="AB20" s="493"/>
      <c r="AC20" s="493"/>
      <c r="AD20" s="493"/>
      <c r="AE20" s="493"/>
      <c r="AF20" s="493"/>
      <c r="AG20" s="502"/>
      <c r="AH20" s="501"/>
      <c r="AI20" s="493"/>
      <c r="AJ20" s="493"/>
      <c r="AK20" s="493"/>
      <c r="AL20" s="493"/>
      <c r="AM20" s="493"/>
      <c r="AN20" s="493"/>
      <c r="AO20" s="493"/>
      <c r="AP20" s="493"/>
      <c r="AQ20" s="493"/>
      <c r="AR20" s="493"/>
      <c r="AS20" s="502"/>
      <c r="AT20" s="501"/>
      <c r="AU20" s="493"/>
      <c r="AV20" s="493"/>
      <c r="AW20" s="493"/>
      <c r="AX20" s="493"/>
      <c r="AY20" s="493"/>
      <c r="AZ20" s="493"/>
      <c r="BA20" s="493"/>
      <c r="BB20" s="493"/>
      <c r="BC20" s="492"/>
      <c r="BD20" s="492"/>
      <c r="BE20" s="500"/>
      <c r="BF20" s="497"/>
      <c r="BG20" s="492"/>
      <c r="BH20" s="492"/>
      <c r="BI20" s="492"/>
      <c r="BJ20" s="492"/>
      <c r="BK20" s="492"/>
      <c r="BL20" s="492"/>
      <c r="BM20" s="492"/>
      <c r="BN20" s="492"/>
      <c r="BO20" s="492"/>
      <c r="BP20" s="492"/>
      <c r="BQ20" s="500"/>
      <c r="BR20" s="497"/>
      <c r="BS20" s="492"/>
      <c r="BT20" s="492"/>
      <c r="BU20" s="492"/>
      <c r="BV20" s="492"/>
      <c r="BW20" s="492"/>
      <c r="BX20" s="492"/>
      <c r="BY20" s="492"/>
      <c r="BZ20" s="492"/>
      <c r="CA20" s="492"/>
      <c r="CB20" s="492"/>
      <c r="CC20" s="500"/>
      <c r="CD20" s="501"/>
      <c r="CE20" s="493"/>
      <c r="CF20" s="493"/>
      <c r="CG20" s="493"/>
      <c r="CH20" s="493"/>
      <c r="CI20" s="493"/>
      <c r="CJ20" s="493"/>
      <c r="CK20" s="493"/>
      <c r="CL20" s="493"/>
      <c r="CM20" s="493"/>
      <c r="CN20" s="493"/>
      <c r="CO20" s="502"/>
      <c r="CP20" s="501"/>
      <c r="CQ20" s="493"/>
      <c r="CR20" s="493"/>
      <c r="CS20" s="493"/>
      <c r="CT20" s="493"/>
      <c r="CU20" s="493"/>
      <c r="CV20" s="493"/>
      <c r="CW20" s="493"/>
      <c r="CX20" s="493"/>
      <c r="CY20" s="493"/>
      <c r="CZ20" s="493"/>
      <c r="DA20" s="607"/>
      <c r="DB20" s="609"/>
      <c r="DC20" s="606"/>
      <c r="DD20" s="606"/>
      <c r="DE20" s="606"/>
      <c r="DF20" s="606"/>
      <c r="DG20" s="606"/>
      <c r="DH20" s="606"/>
      <c r="DI20" s="606"/>
      <c r="DJ20" s="606"/>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s="535"/>
    </row>
    <row r="21" spans="1:188" ht="15" thickBot="1" x14ac:dyDescent="0.25">
      <c r="A21" s="483"/>
      <c r="B21" s="483"/>
      <c r="C21" s="483"/>
      <c r="D21" s="483"/>
      <c r="E21" s="483"/>
      <c r="F21" s="483"/>
      <c r="G21" s="483"/>
      <c r="H21" s="483"/>
      <c r="I21" s="483"/>
      <c r="J21" s="483"/>
      <c r="K21" s="483"/>
      <c r="L21" s="483"/>
      <c r="M21" s="483"/>
      <c r="N21" s="483"/>
      <c r="O21" s="483"/>
      <c r="P21" s="483"/>
      <c r="Q21" s="483"/>
      <c r="R21" s="483"/>
      <c r="S21" s="483"/>
      <c r="T21" s="484"/>
      <c r="U21" s="484"/>
      <c r="V21" s="484"/>
      <c r="W21" s="484"/>
      <c r="X21" s="484"/>
      <c r="Y21" s="484"/>
      <c r="Z21" s="484"/>
      <c r="AA21" s="484"/>
      <c r="AB21" s="484"/>
      <c r="AC21" s="484"/>
      <c r="AD21" s="484"/>
      <c r="AE21" s="484"/>
      <c r="AF21" s="484"/>
      <c r="AG21" s="484"/>
      <c r="AH21" s="484"/>
      <c r="AI21" s="484"/>
      <c r="AJ21" s="484"/>
      <c r="AK21" s="484"/>
      <c r="AL21" s="484"/>
      <c r="AM21" s="484"/>
      <c r="AN21" s="484"/>
      <c r="AO21" s="484"/>
      <c r="AP21" s="484"/>
      <c r="AQ21" s="484"/>
      <c r="AR21" s="483"/>
      <c r="AS21" s="483"/>
      <c r="AT21" s="483"/>
      <c r="AU21" s="483"/>
      <c r="AV21" s="483"/>
      <c r="AW21" s="483"/>
      <c r="AX21" s="483"/>
      <c r="AY21" s="483"/>
      <c r="AZ21" s="483"/>
      <c r="BA21" s="483"/>
      <c r="BB21" s="483"/>
      <c r="BC21" s="483"/>
      <c r="BD21" s="483"/>
      <c r="BE21" s="483"/>
      <c r="BF21" s="483"/>
      <c r="BG21" s="483"/>
      <c r="BH21" s="483"/>
      <c r="BI21" s="483"/>
      <c r="BJ21" s="483"/>
      <c r="BK21" s="483"/>
      <c r="BL21" s="483"/>
      <c r="BM21" s="483"/>
      <c r="BN21" s="483"/>
      <c r="BO21" s="483"/>
      <c r="BP21" s="483"/>
      <c r="BQ21" s="483"/>
      <c r="BR21" s="483"/>
      <c r="BS21" s="483"/>
      <c r="BT21" s="483"/>
      <c r="BU21" s="483"/>
      <c r="BV21" s="483"/>
      <c r="BW21" s="483"/>
      <c r="BX21" s="483"/>
      <c r="BY21" s="483"/>
      <c r="BZ21" s="483"/>
      <c r="CA21" s="483"/>
      <c r="CB21" s="507"/>
      <c r="CC21" s="507"/>
      <c r="CD21" s="507"/>
      <c r="CE21" s="507"/>
      <c r="CF21" s="507"/>
      <c r="CG21" s="507"/>
      <c r="CH21" s="507"/>
      <c r="CI21" s="507"/>
      <c r="CJ21" s="508"/>
      <c r="CK21" s="484"/>
      <c r="CL21" s="484"/>
      <c r="CM21" s="484"/>
      <c r="CN21" s="484"/>
      <c r="CO21" s="484"/>
      <c r="CP21" s="484"/>
      <c r="CQ21" s="484"/>
      <c r="CR21" s="484"/>
      <c r="CS21" s="484"/>
      <c r="CT21" s="484"/>
      <c r="CU21" s="484"/>
      <c r="CV21" s="484"/>
      <c r="CW21" s="484"/>
      <c r="CX21" s="484"/>
      <c r="CY21" s="484"/>
      <c r="CZ21" s="484"/>
      <c r="DA21" s="483"/>
      <c r="DB21" s="474"/>
      <c r="DC21" s="474"/>
      <c r="DD21" s="474"/>
      <c r="DE21" s="474"/>
      <c r="DF21" s="474"/>
      <c r="DG21" s="474"/>
      <c r="DH21" s="474"/>
      <c r="DI21" s="474"/>
      <c r="DJ21" s="474"/>
      <c r="DK21" s="474"/>
      <c r="DL21" s="474"/>
      <c r="DM21" s="474"/>
      <c r="DN21" s="474"/>
      <c r="DO21" s="474"/>
      <c r="DP21" s="474"/>
      <c r="DQ21" s="474"/>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row>
    <row r="22" spans="1:188" s="616" customFormat="1" ht="24" customHeight="1" x14ac:dyDescent="0.2">
      <c r="A22" s="840" t="s">
        <v>198</v>
      </c>
      <c r="B22" s="841"/>
      <c r="C22" s="841"/>
      <c r="D22" s="841"/>
      <c r="E22" s="842"/>
      <c r="F22" s="843" t="s">
        <v>199</v>
      </c>
      <c r="G22" s="844"/>
      <c r="H22" s="844"/>
      <c r="I22" s="844"/>
      <c r="J22" s="844"/>
      <c r="K22" s="844"/>
      <c r="L22" s="844"/>
      <c r="M22" s="844"/>
      <c r="N22" s="845"/>
      <c r="O22" s="843" t="s">
        <v>200</v>
      </c>
      <c r="P22" s="844"/>
      <c r="Q22" s="844"/>
      <c r="R22" s="844"/>
      <c r="S22" s="844"/>
      <c r="T22" s="844"/>
      <c r="U22" s="844"/>
      <c r="V22" s="844"/>
      <c r="W22" s="844"/>
      <c r="X22" s="844"/>
      <c r="Y22" s="844"/>
      <c r="Z22" s="845"/>
      <c r="AA22" s="822" t="s">
        <v>201</v>
      </c>
      <c r="AB22" s="808"/>
      <c r="AC22" s="808"/>
      <c r="AD22" s="808"/>
      <c r="AE22" s="849"/>
      <c r="AF22" s="852" t="s">
        <v>202</v>
      </c>
      <c r="AG22" s="853"/>
      <c r="AH22" s="853"/>
      <c r="AI22" s="854"/>
      <c r="AJ22" s="833" t="s">
        <v>203</v>
      </c>
      <c r="AK22" s="834"/>
      <c r="AL22" s="834"/>
      <c r="AM22" s="835"/>
      <c r="AN22" s="786" t="s">
        <v>204</v>
      </c>
      <c r="AO22" s="787"/>
      <c r="AP22" s="787"/>
      <c r="AQ22" s="787"/>
      <c r="AR22" s="788"/>
      <c r="AS22" s="789" t="s">
        <v>205</v>
      </c>
      <c r="AT22" s="790"/>
      <c r="AU22" s="791"/>
      <c r="AV22" s="813" t="s">
        <v>206</v>
      </c>
      <c r="AW22" s="784"/>
      <c r="AX22" s="784"/>
      <c r="AY22" s="784"/>
      <c r="AZ22" s="785"/>
      <c r="BA22" s="813" t="s">
        <v>207</v>
      </c>
      <c r="BB22" s="784"/>
      <c r="BC22" s="784"/>
      <c r="BD22" s="784"/>
      <c r="BE22" s="785"/>
      <c r="BF22" s="784" t="s">
        <v>208</v>
      </c>
      <c r="BG22" s="784"/>
      <c r="BH22" s="784"/>
      <c r="BI22" s="784"/>
      <c r="BJ22" s="785"/>
      <c r="BK22" s="784" t="s">
        <v>209</v>
      </c>
      <c r="BL22" s="784"/>
      <c r="BM22" s="784"/>
      <c r="BN22" s="784"/>
      <c r="BO22" s="785"/>
      <c r="BP22" s="813" t="s">
        <v>210</v>
      </c>
      <c r="BQ22" s="784"/>
      <c r="BR22" s="784"/>
      <c r="BS22" s="784"/>
      <c r="BT22" s="784"/>
      <c r="BU22" s="614"/>
      <c r="BV22" s="824" t="s">
        <v>211</v>
      </c>
      <c r="BW22" s="825"/>
      <c r="BX22" s="825"/>
      <c r="BY22" s="826" t="s">
        <v>212</v>
      </c>
      <c r="BZ22" s="790"/>
      <c r="CA22" s="790"/>
      <c r="CB22" s="790"/>
      <c r="CC22" s="790"/>
      <c r="CD22" s="790"/>
      <c r="CE22" s="790"/>
      <c r="CF22" s="790"/>
      <c r="CG22" s="827"/>
      <c r="CH22" s="614"/>
      <c r="CI22" s="830" t="s">
        <v>213</v>
      </c>
      <c r="CJ22" s="830"/>
      <c r="CK22" s="830"/>
      <c r="CL22" s="830"/>
      <c r="CM22" s="830"/>
      <c r="CN22" s="830"/>
      <c r="CO22" s="830"/>
      <c r="CP22" s="830"/>
      <c r="CQ22" s="830"/>
      <c r="CR22" s="830"/>
      <c r="CS22" s="614"/>
      <c r="CT22" s="813" t="s">
        <v>214</v>
      </c>
      <c r="CU22" s="784"/>
      <c r="CV22" s="784"/>
      <c r="CW22" s="784"/>
      <c r="CX22" s="785"/>
      <c r="CY22" s="784" t="s">
        <v>215</v>
      </c>
      <c r="CZ22" s="784"/>
      <c r="DA22" s="784"/>
      <c r="DB22" s="784"/>
      <c r="DC22" s="785"/>
      <c r="DD22" s="784" t="s">
        <v>216</v>
      </c>
      <c r="DE22" s="784"/>
      <c r="DF22" s="784"/>
      <c r="DG22" s="784"/>
      <c r="DH22" s="785"/>
      <c r="DI22" s="822" t="s">
        <v>217</v>
      </c>
      <c r="DJ22" s="808"/>
      <c r="DK22" s="808"/>
      <c r="DL22" s="808"/>
      <c r="DM22" s="808"/>
      <c r="DN22" s="813" t="s">
        <v>218</v>
      </c>
      <c r="DO22" s="784"/>
      <c r="DP22" s="784"/>
      <c r="DQ22" s="784"/>
      <c r="DR22" s="784"/>
      <c r="DS22" s="615"/>
      <c r="DT22" s="876" t="s">
        <v>219</v>
      </c>
      <c r="DU22" s="875"/>
      <c r="DV22" s="875"/>
      <c r="DW22" s="875"/>
      <c r="DX22" s="875"/>
      <c r="DY22" s="875" t="s">
        <v>220</v>
      </c>
      <c r="DZ22" s="875"/>
      <c r="EA22" s="875"/>
      <c r="EB22" s="875"/>
      <c r="EC22" s="875"/>
      <c r="ED22" s="875" t="s">
        <v>221</v>
      </c>
      <c r="EE22" s="875"/>
      <c r="EF22" s="875"/>
      <c r="EG22" s="875"/>
      <c r="EH22" s="875"/>
      <c r="EI22" s="875" t="s">
        <v>222</v>
      </c>
      <c r="EJ22" s="875"/>
      <c r="EK22" s="875"/>
      <c r="EL22" s="875"/>
      <c r="EM22" s="875"/>
      <c r="EN22" s="875" t="s">
        <v>223</v>
      </c>
      <c r="EO22" s="875"/>
      <c r="EP22" s="875"/>
      <c r="EQ22" s="875"/>
      <c r="ER22" s="875"/>
      <c r="ES22" s="818" t="s">
        <v>224</v>
      </c>
      <c r="ET22" s="819"/>
      <c r="EU22" s="819"/>
      <c r="EV22" s="819"/>
      <c r="EW22" s="820"/>
      <c r="EX22" s="818" t="s">
        <v>225</v>
      </c>
      <c r="EY22" s="819"/>
      <c r="EZ22" s="819"/>
      <c r="FA22" s="819"/>
      <c r="FB22" s="820"/>
      <c r="FC22" s="875" t="s">
        <v>226</v>
      </c>
      <c r="FD22" s="875"/>
      <c r="FE22" s="875"/>
      <c r="FF22" s="875"/>
      <c r="FG22" s="877"/>
      <c r="FH22" s="807" t="s">
        <v>227</v>
      </c>
      <c r="FI22" s="808"/>
      <c r="FJ22" s="808"/>
      <c r="FK22" s="808"/>
      <c r="FL22" s="809"/>
      <c r="FM22" s="807" t="s">
        <v>228</v>
      </c>
      <c r="FN22" s="808"/>
      <c r="FO22" s="808"/>
      <c r="FP22" s="808"/>
      <c r="FQ22" s="809"/>
      <c r="FR22" s="807" t="s">
        <v>229</v>
      </c>
      <c r="FS22" s="808"/>
      <c r="FT22" s="808"/>
      <c r="FU22" s="808"/>
      <c r="FV22" s="808"/>
      <c r="FW22" s="808"/>
      <c r="FX22" s="808"/>
      <c r="FY22" s="808"/>
      <c r="FZ22" s="808"/>
      <c r="GA22" s="809"/>
      <c r="GB22" s="807" t="s">
        <v>230</v>
      </c>
      <c r="GC22" s="808"/>
      <c r="GD22" s="808"/>
      <c r="GE22" s="808"/>
      <c r="GF22" s="809"/>
    </row>
    <row r="23" spans="1:188" s="616" customFormat="1" ht="24" customHeight="1" thickBot="1" x14ac:dyDescent="0.25">
      <c r="A23" s="804" t="s">
        <v>231</v>
      </c>
      <c r="B23" s="804"/>
      <c r="C23" s="804"/>
      <c r="D23" s="804"/>
      <c r="E23" s="804"/>
      <c r="F23" s="846"/>
      <c r="G23" s="847"/>
      <c r="H23" s="847"/>
      <c r="I23" s="847"/>
      <c r="J23" s="847"/>
      <c r="K23" s="847"/>
      <c r="L23" s="847"/>
      <c r="M23" s="847"/>
      <c r="N23" s="848"/>
      <c r="O23" s="846"/>
      <c r="P23" s="847"/>
      <c r="Q23" s="847"/>
      <c r="R23" s="847"/>
      <c r="S23" s="847"/>
      <c r="T23" s="847"/>
      <c r="U23" s="847"/>
      <c r="V23" s="847"/>
      <c r="W23" s="847"/>
      <c r="X23" s="847"/>
      <c r="Y23" s="847"/>
      <c r="Z23" s="848"/>
      <c r="AA23" s="850"/>
      <c r="AB23" s="811"/>
      <c r="AC23" s="811"/>
      <c r="AD23" s="811"/>
      <c r="AE23" s="851"/>
      <c r="AF23" s="855"/>
      <c r="AG23" s="856"/>
      <c r="AH23" s="856"/>
      <c r="AI23" s="857"/>
      <c r="AJ23" s="836"/>
      <c r="AK23" s="837"/>
      <c r="AL23" s="837"/>
      <c r="AM23" s="838"/>
      <c r="AN23" s="814" t="s">
        <v>232</v>
      </c>
      <c r="AO23" s="815"/>
      <c r="AP23" s="815"/>
      <c r="AQ23" s="815"/>
      <c r="AR23" s="816"/>
      <c r="AS23" s="792"/>
      <c r="AT23" s="793"/>
      <c r="AU23" s="794"/>
      <c r="AV23" s="804" t="s">
        <v>231</v>
      </c>
      <c r="AW23" s="804"/>
      <c r="AX23" s="804"/>
      <c r="AY23" s="804"/>
      <c r="AZ23" s="804"/>
      <c r="BA23" s="804" t="s">
        <v>231</v>
      </c>
      <c r="BB23" s="804"/>
      <c r="BC23" s="804"/>
      <c r="BD23" s="804"/>
      <c r="BE23" s="804"/>
      <c r="BF23" s="804" t="s">
        <v>231</v>
      </c>
      <c r="BG23" s="804"/>
      <c r="BH23" s="804"/>
      <c r="BI23" s="804"/>
      <c r="BJ23" s="804"/>
      <c r="BK23" s="804" t="s">
        <v>231</v>
      </c>
      <c r="BL23" s="804"/>
      <c r="BM23" s="804"/>
      <c r="BN23" s="804"/>
      <c r="BO23" s="804"/>
      <c r="BP23" s="804" t="s">
        <v>231</v>
      </c>
      <c r="BQ23" s="804"/>
      <c r="BR23" s="804"/>
      <c r="BS23" s="804"/>
      <c r="BT23" s="804"/>
      <c r="BU23" s="617"/>
      <c r="BV23" s="814" t="s">
        <v>233</v>
      </c>
      <c r="BW23" s="815"/>
      <c r="BX23" s="815"/>
      <c r="BY23" s="828"/>
      <c r="BZ23" s="793"/>
      <c r="CA23" s="793"/>
      <c r="CB23" s="793"/>
      <c r="CC23" s="793"/>
      <c r="CD23" s="793"/>
      <c r="CE23" s="793"/>
      <c r="CF23" s="793"/>
      <c r="CG23" s="829"/>
      <c r="CH23" s="617"/>
      <c r="CI23" s="831" t="s">
        <v>234</v>
      </c>
      <c r="CJ23" s="832"/>
      <c r="CK23" s="832"/>
      <c r="CL23" s="832"/>
      <c r="CM23" s="832"/>
      <c r="CN23" s="831" t="s">
        <v>235</v>
      </c>
      <c r="CO23" s="832"/>
      <c r="CP23" s="832"/>
      <c r="CQ23" s="832"/>
      <c r="CR23" s="832"/>
      <c r="CS23" s="617"/>
      <c r="CT23" s="804" t="s">
        <v>231</v>
      </c>
      <c r="CU23" s="804"/>
      <c r="CV23" s="804"/>
      <c r="CW23" s="804"/>
      <c r="CX23" s="804"/>
      <c r="CY23" s="804" t="s">
        <v>231</v>
      </c>
      <c r="CZ23" s="804"/>
      <c r="DA23" s="804"/>
      <c r="DB23" s="804"/>
      <c r="DC23" s="804"/>
      <c r="DD23" s="804" t="s">
        <v>231</v>
      </c>
      <c r="DE23" s="804"/>
      <c r="DF23" s="804"/>
      <c r="DG23" s="804"/>
      <c r="DH23" s="804"/>
      <c r="DI23" s="804" t="s">
        <v>231</v>
      </c>
      <c r="DJ23" s="804"/>
      <c r="DK23" s="804"/>
      <c r="DL23" s="804"/>
      <c r="DM23" s="804"/>
      <c r="DN23" s="804" t="s">
        <v>231</v>
      </c>
      <c r="DO23" s="804"/>
      <c r="DP23" s="804"/>
      <c r="DQ23" s="804"/>
      <c r="DR23" s="804"/>
      <c r="DS23" s="617"/>
      <c r="DT23" s="806" t="s">
        <v>231</v>
      </c>
      <c r="DU23" s="804"/>
      <c r="DV23" s="804"/>
      <c r="DW23" s="804"/>
      <c r="DX23" s="804"/>
      <c r="DY23" s="804" t="s">
        <v>231</v>
      </c>
      <c r="DZ23" s="804"/>
      <c r="EA23" s="804"/>
      <c r="EB23" s="804"/>
      <c r="EC23" s="804"/>
      <c r="ED23" s="804" t="s">
        <v>231</v>
      </c>
      <c r="EE23" s="804"/>
      <c r="EF23" s="804"/>
      <c r="EG23" s="804"/>
      <c r="EH23" s="804"/>
      <c r="EI23" s="804" t="s">
        <v>231</v>
      </c>
      <c r="EJ23" s="804"/>
      <c r="EK23" s="804"/>
      <c r="EL23" s="804"/>
      <c r="EM23" s="804"/>
      <c r="EN23" s="804" t="s">
        <v>231</v>
      </c>
      <c r="EO23" s="804"/>
      <c r="EP23" s="804"/>
      <c r="EQ23" s="804"/>
      <c r="ER23" s="804"/>
      <c r="ES23" s="804" t="s">
        <v>231</v>
      </c>
      <c r="ET23" s="804"/>
      <c r="EU23" s="804"/>
      <c r="EV23" s="804"/>
      <c r="EW23" s="804"/>
      <c r="EX23" s="804" t="s">
        <v>231</v>
      </c>
      <c r="EY23" s="804"/>
      <c r="EZ23" s="804"/>
      <c r="FA23" s="804"/>
      <c r="FB23" s="804"/>
      <c r="FC23" s="804" t="s">
        <v>231</v>
      </c>
      <c r="FD23" s="804"/>
      <c r="FE23" s="804"/>
      <c r="FF23" s="804"/>
      <c r="FG23" s="878"/>
      <c r="FH23" s="810"/>
      <c r="FI23" s="811"/>
      <c r="FJ23" s="811"/>
      <c r="FK23" s="811"/>
      <c r="FL23" s="812"/>
      <c r="FM23" s="810"/>
      <c r="FN23" s="811"/>
      <c r="FO23" s="811"/>
      <c r="FP23" s="811"/>
      <c r="FQ23" s="812"/>
      <c r="FR23" s="810"/>
      <c r="FS23" s="811"/>
      <c r="FT23" s="811"/>
      <c r="FU23" s="811"/>
      <c r="FV23" s="811"/>
      <c r="FW23" s="811"/>
      <c r="FX23" s="811"/>
      <c r="FY23" s="811"/>
      <c r="FZ23" s="811"/>
      <c r="GA23" s="812"/>
      <c r="GB23" s="810"/>
      <c r="GC23" s="811"/>
      <c r="GD23" s="811"/>
      <c r="GE23" s="811"/>
      <c r="GF23" s="812"/>
    </row>
    <row r="24" spans="1:188" hidden="1" x14ac:dyDescent="0.2">
      <c r="A24" s="798">
        <v>0.45833333333333331</v>
      </c>
      <c r="B24" s="799"/>
      <c r="C24" s="800"/>
      <c r="D24" s="690"/>
      <c r="E24" s="690"/>
      <c r="F24" s="37"/>
      <c r="G24" s="35"/>
      <c r="H24" s="35"/>
      <c r="I24" s="35"/>
      <c r="J24" s="35"/>
      <c r="K24" s="35"/>
      <c r="L24" s="36"/>
      <c r="M24" s="35"/>
      <c r="N24" s="35"/>
      <c r="O24" s="691"/>
      <c r="P24" s="693"/>
      <c r="Q24" s="692"/>
      <c r="R24" s="692"/>
      <c r="S24" s="692"/>
      <c r="T24" s="692"/>
      <c r="U24" s="692"/>
      <c r="V24" s="692"/>
      <c r="W24" s="692"/>
      <c r="X24" s="692"/>
      <c r="Y24" s="692"/>
      <c r="Z24" s="692"/>
      <c r="AA24" s="691"/>
      <c r="AB24" s="692"/>
      <c r="AC24" s="693"/>
      <c r="AD24" s="692"/>
      <c r="AE24" s="692"/>
      <c r="AF24" s="801"/>
      <c r="AG24" s="802"/>
      <c r="AH24" s="802"/>
      <c r="AI24" s="803"/>
      <c r="AJ24" s="801"/>
      <c r="AK24" s="802"/>
      <c r="AL24" s="802"/>
      <c r="AM24" s="803"/>
      <c r="AN24" s="691"/>
      <c r="AO24" s="692"/>
      <c r="AP24" s="692"/>
      <c r="AQ24" s="693"/>
      <c r="AR24" s="692"/>
      <c r="AS24" s="691"/>
      <c r="AT24" s="692"/>
      <c r="AU24" s="692"/>
      <c r="AV24" s="691"/>
      <c r="AW24" s="692"/>
      <c r="AX24" s="692"/>
      <c r="AY24" s="693"/>
      <c r="AZ24" s="692"/>
      <c r="BA24" s="691"/>
      <c r="BB24" s="692"/>
      <c r="BC24" s="692"/>
      <c r="BD24" s="693"/>
      <c r="BE24" s="692"/>
      <c r="BF24" s="692"/>
      <c r="BG24" s="692"/>
      <c r="BH24" s="691"/>
      <c r="BI24" s="692"/>
      <c r="BJ24" s="693"/>
      <c r="BK24" s="692"/>
      <c r="BL24" s="692"/>
      <c r="BM24" s="691"/>
      <c r="BN24" s="692"/>
      <c r="BO24" s="693"/>
      <c r="BP24" s="691"/>
      <c r="BQ24" s="692"/>
      <c r="BR24" s="693"/>
      <c r="BS24" s="692"/>
      <c r="BT24" s="692"/>
      <c r="BU24" s="2"/>
      <c r="CH24" s="2"/>
      <c r="CI24" s="472"/>
      <c r="CJ24" s="473"/>
      <c r="CL24" s="473"/>
      <c r="CM24" s="472"/>
      <c r="CN24" s="473"/>
      <c r="CS24" s="2"/>
      <c r="CT24" s="691"/>
      <c r="CU24" s="692"/>
      <c r="CV24" s="693"/>
      <c r="CW24" s="692"/>
      <c r="CX24" s="692"/>
      <c r="CY24" s="692"/>
      <c r="CZ24" s="691"/>
      <c r="DA24" s="692"/>
      <c r="DB24" s="693"/>
      <c r="DC24" s="692"/>
      <c r="DD24" s="692"/>
      <c r="DE24" s="692"/>
      <c r="DF24" s="691"/>
      <c r="DG24" s="692"/>
      <c r="DH24" s="693"/>
      <c r="DI24" s="691"/>
      <c r="DJ24" s="692"/>
      <c r="DK24" s="693"/>
      <c r="DL24" s="692"/>
      <c r="DM24" s="692"/>
      <c r="DN24" s="692"/>
      <c r="DO24" s="691"/>
      <c r="DP24" s="692"/>
      <c r="DQ24" s="693"/>
      <c r="DR24" s="692"/>
      <c r="DS24" s="2"/>
      <c r="DT24" s="691"/>
      <c r="DU24" s="692"/>
      <c r="DV24" s="692"/>
      <c r="DW24" s="693"/>
      <c r="DX24" s="692"/>
      <c r="DY24" s="692"/>
      <c r="DZ24" s="691"/>
      <c r="EA24" s="692"/>
      <c r="EB24" s="692"/>
      <c r="EC24" s="693"/>
      <c r="ED24" s="691"/>
      <c r="EE24" s="692"/>
      <c r="EF24" s="692"/>
      <c r="EG24" s="693"/>
      <c r="EI24" s="691"/>
      <c r="EJ24" s="692"/>
      <c r="EK24" s="692"/>
      <c r="EL24" s="693"/>
      <c r="EM24" s="692"/>
      <c r="EN24" s="691"/>
      <c r="EO24" s="692"/>
      <c r="EP24" s="692"/>
      <c r="EQ24" s="693"/>
      <c r="ES24" s="691"/>
      <c r="ET24" s="692"/>
      <c r="EU24" s="692"/>
      <c r="EV24" s="693"/>
      <c r="EW24" s="692"/>
      <c r="EX24" s="691"/>
      <c r="EY24" s="692"/>
      <c r="EZ24" s="692"/>
      <c r="FA24" s="693"/>
      <c r="FB24" s="692"/>
      <c r="FC24" s="691"/>
      <c r="FD24" s="692"/>
      <c r="FE24" s="692"/>
      <c r="FF24" s="693"/>
      <c r="FH24" s="691"/>
      <c r="FI24" s="692"/>
      <c r="FJ24" s="692"/>
      <c r="FK24" s="693"/>
      <c r="FM24" s="691"/>
      <c r="FN24" s="692"/>
      <c r="FO24" s="692"/>
      <c r="FP24" s="693"/>
      <c r="FR24" s="691"/>
      <c r="FS24" s="692"/>
      <c r="FT24" s="692"/>
      <c r="FU24" s="693"/>
      <c r="FW24" s="691"/>
      <c r="FX24" s="692"/>
      <c r="FY24" s="692"/>
      <c r="FZ24" s="693"/>
      <c r="GB24" s="691"/>
      <c r="GC24" s="692"/>
      <c r="GD24" s="692"/>
      <c r="GE24" s="693"/>
    </row>
    <row r="25" spans="1:188" x14ac:dyDescent="0.2">
      <c r="A25" s="778">
        <v>0.52777777777777779</v>
      </c>
      <c r="B25" s="778"/>
      <c r="C25" s="778"/>
      <c r="D25" s="778"/>
      <c r="E25" s="778"/>
      <c r="F25" s="779" t="s">
        <v>375</v>
      </c>
      <c r="G25" s="780"/>
      <c r="H25" s="780"/>
      <c r="I25" s="780"/>
      <c r="J25" s="780"/>
      <c r="K25" s="780"/>
      <c r="L25" s="780"/>
      <c r="M25" s="780"/>
      <c r="N25" s="781"/>
      <c r="O25" s="882" t="s">
        <v>376</v>
      </c>
      <c r="P25" s="883"/>
      <c r="Q25" s="883"/>
      <c r="R25" s="883"/>
      <c r="S25" s="883"/>
      <c r="T25" s="883"/>
      <c r="U25" s="883"/>
      <c r="V25" s="883"/>
      <c r="W25" s="883"/>
      <c r="X25" s="883"/>
      <c r="Y25" s="883"/>
      <c r="Z25" s="884"/>
      <c r="AA25" s="695" t="s">
        <v>237</v>
      </c>
      <c r="AB25" s="696"/>
      <c r="AC25" s="696"/>
      <c r="AD25" s="696"/>
      <c r="AE25" s="697"/>
      <c r="AF25" s="782">
        <v>10</v>
      </c>
      <c r="AG25" s="782"/>
      <c r="AH25" s="782"/>
      <c r="AI25" s="782"/>
      <c r="AJ25" s="783">
        <v>3</v>
      </c>
      <c r="AK25" s="783"/>
      <c r="AL25" s="783"/>
      <c r="AM25" s="783"/>
      <c r="AN25" s="772" t="e">
        <f>VLOOKUP(F25,config!A$3:C$25,3,FALSE)</f>
        <v>#N/A</v>
      </c>
      <c r="AO25" s="772"/>
      <c r="AP25" s="772"/>
      <c r="AQ25" s="772"/>
      <c r="AR25" s="772"/>
      <c r="AS25" s="509"/>
      <c r="AT25" s="510"/>
      <c r="AU25" s="510"/>
      <c r="AV25" s="772" t="e">
        <f>VLOOKUP($F25,config!$A$3:$E$25,5,FALSE)</f>
        <v>#N/A</v>
      </c>
      <c r="AW25" s="772"/>
      <c r="AX25" s="772"/>
      <c r="AY25" s="772"/>
      <c r="AZ25" s="772"/>
      <c r="BA25" s="772" t="e">
        <f>VLOOKUP($F25,config!$A$3:$E$25,4,FALSE)</f>
        <v>#N/A</v>
      </c>
      <c r="BB25" s="772"/>
      <c r="BC25" s="772"/>
      <c r="BD25" s="772"/>
      <c r="BE25" s="772"/>
      <c r="BF25" s="772" t="e">
        <f t="shared" ref="BF25" si="0">AJ25*AN25+(AJ25-1)*(AV25+BA25)</f>
        <v>#N/A</v>
      </c>
      <c r="BG25" s="772"/>
      <c r="BH25" s="772"/>
      <c r="BI25" s="772"/>
      <c r="BJ25" s="772"/>
      <c r="BK25" s="772" t="e">
        <f t="shared" ref="BK25" si="1">BF25+BA25+AV25</f>
        <v>#N/A</v>
      </c>
      <c r="BL25" s="772"/>
      <c r="BM25" s="772"/>
      <c r="BN25" s="772"/>
      <c r="BO25" s="772"/>
      <c r="BP25" s="772" t="e">
        <f t="shared" ref="BP25" si="2">A25+BF25</f>
        <v>#N/A</v>
      </c>
      <c r="BQ25" s="772"/>
      <c r="BR25" s="772"/>
      <c r="BS25" s="772"/>
      <c r="BT25" s="772"/>
      <c r="BU25" s="2"/>
      <c r="BV25" s="773"/>
      <c r="BW25" s="773"/>
      <c r="BX25" s="773"/>
      <c r="BY25" s="774"/>
      <c r="BZ25" s="775"/>
      <c r="CA25" s="775"/>
      <c r="CB25" s="775"/>
      <c r="CC25" s="775"/>
      <c r="CD25" s="775"/>
      <c r="CE25" s="775"/>
      <c r="CF25" s="775"/>
      <c r="CG25" s="776"/>
      <c r="CH25" s="2"/>
      <c r="CI25" s="763"/>
      <c r="CJ25" s="763"/>
      <c r="CK25" s="763"/>
      <c r="CL25" s="763"/>
      <c r="CM25" s="763"/>
      <c r="CN25" s="763"/>
      <c r="CO25" s="763"/>
      <c r="CP25" s="763"/>
      <c r="CQ25" s="763"/>
      <c r="CR25" s="763"/>
      <c r="CS25" s="2"/>
      <c r="CT25" s="708"/>
      <c r="CU25" s="708"/>
      <c r="CV25" s="708"/>
      <c r="CW25" s="708"/>
      <c r="CX25" s="708"/>
      <c r="CY25" s="708"/>
      <c r="CZ25" s="708"/>
      <c r="DA25" s="708"/>
      <c r="DB25" s="708"/>
      <c r="DC25" s="708"/>
      <c r="DD25" s="708"/>
      <c r="DE25" s="708"/>
      <c r="DF25" s="708"/>
      <c r="DG25" s="708"/>
      <c r="DH25" s="708"/>
      <c r="DI25" s="708"/>
      <c r="DJ25" s="708"/>
      <c r="DK25" s="708"/>
      <c r="DL25" s="708"/>
      <c r="DM25" s="708"/>
      <c r="DN25" s="708"/>
      <c r="DO25" s="708"/>
      <c r="DP25" s="708"/>
      <c r="DQ25" s="708"/>
      <c r="DR25" s="708"/>
      <c r="DS25" s="2"/>
      <c r="DT25" s="763"/>
      <c r="DU25" s="763"/>
      <c r="DV25" s="763"/>
      <c r="DW25" s="763"/>
      <c r="DX25" s="763"/>
      <c r="DY25" s="777" t="s">
        <v>239</v>
      </c>
      <c r="DZ25" s="772"/>
      <c r="EA25" s="772"/>
      <c r="EB25" s="772"/>
      <c r="EC25" s="772"/>
      <c r="ED25" s="772" t="e">
        <f t="shared" ref="ED25:ED51" si="3">EN25-EI25</f>
        <v>#N/A</v>
      </c>
      <c r="EE25" s="772"/>
      <c r="EF25" s="772"/>
      <c r="EG25" s="772"/>
      <c r="EH25" s="772"/>
      <c r="EI25" s="763">
        <v>3.472222222222222E-3</v>
      </c>
      <c r="EJ25" s="763"/>
      <c r="EK25" s="763"/>
      <c r="EL25" s="763"/>
      <c r="EM25" s="763"/>
      <c r="EN25" s="772" t="e">
        <f t="shared" ref="EN25:EN51" si="4">FC25-EX25-ES25</f>
        <v>#N/A</v>
      </c>
      <c r="EO25" s="772"/>
      <c r="EP25" s="772"/>
      <c r="EQ25" s="772"/>
      <c r="ER25" s="772"/>
      <c r="ES25" s="763"/>
      <c r="ET25" s="763"/>
      <c r="EU25" s="763"/>
      <c r="EV25" s="763"/>
      <c r="EW25" s="763"/>
      <c r="EX25" s="763"/>
      <c r="EY25" s="763"/>
      <c r="EZ25" s="763"/>
      <c r="FA25" s="763"/>
      <c r="FB25" s="763"/>
      <c r="FC25" s="772" t="e">
        <f t="shared" ref="FC25:FC50" si="5">A25-AV25-BA25</f>
        <v>#N/A</v>
      </c>
      <c r="FD25" s="772"/>
      <c r="FE25" s="772"/>
      <c r="FF25" s="772"/>
      <c r="FG25" s="772"/>
      <c r="FH25" s="763" t="s">
        <v>240</v>
      </c>
      <c r="FI25" s="763"/>
      <c r="FJ25" s="763"/>
      <c r="FK25" s="763"/>
      <c r="FL25" s="763"/>
      <c r="FM25" s="763"/>
      <c r="FN25" s="763"/>
      <c r="FO25" s="763"/>
      <c r="FP25" s="763"/>
      <c r="FQ25" s="763"/>
      <c r="FR25" s="752"/>
      <c r="FS25" s="753"/>
      <c r="FT25" s="753"/>
      <c r="FU25" s="753"/>
      <c r="FV25" s="753"/>
      <c r="FW25" s="753"/>
      <c r="FX25" s="753"/>
      <c r="FY25" s="753"/>
      <c r="FZ25" s="753"/>
      <c r="GA25" s="754"/>
      <c r="GB25" s="763"/>
      <c r="GC25" s="763"/>
      <c r="GD25" s="763"/>
      <c r="GE25" s="763"/>
      <c r="GF25" s="763"/>
    </row>
    <row r="26" spans="1:188" x14ac:dyDescent="0.2">
      <c r="A26" s="778">
        <v>0.66666666666666663</v>
      </c>
      <c r="B26" s="778"/>
      <c r="C26" s="778"/>
      <c r="D26" s="778"/>
      <c r="E26" s="778"/>
      <c r="F26" s="779" t="s">
        <v>375</v>
      </c>
      <c r="G26" s="780"/>
      <c r="H26" s="780"/>
      <c r="I26" s="780"/>
      <c r="J26" s="780"/>
      <c r="K26" s="780"/>
      <c r="L26" s="780"/>
      <c r="M26" s="780"/>
      <c r="N26" s="781"/>
      <c r="O26" s="882" t="s">
        <v>377</v>
      </c>
      <c r="P26" s="883"/>
      <c r="Q26" s="883"/>
      <c r="R26" s="883"/>
      <c r="S26" s="883"/>
      <c r="T26" s="883"/>
      <c r="U26" s="883"/>
      <c r="V26" s="883"/>
      <c r="W26" s="883"/>
      <c r="X26" s="883"/>
      <c r="Y26" s="883"/>
      <c r="Z26" s="884"/>
      <c r="AA26" s="695" t="s">
        <v>237</v>
      </c>
      <c r="AB26" s="696"/>
      <c r="AC26" s="696"/>
      <c r="AD26" s="696"/>
      <c r="AE26" s="697"/>
      <c r="AF26" s="782">
        <v>0</v>
      </c>
      <c r="AG26" s="782"/>
      <c r="AH26" s="782"/>
      <c r="AI26" s="782"/>
      <c r="AJ26" s="783">
        <v>0</v>
      </c>
      <c r="AK26" s="783"/>
      <c r="AL26" s="783"/>
      <c r="AM26" s="783"/>
      <c r="AN26" s="772" t="e">
        <f>VLOOKUP(F26,config!A$3:C$25,3,FALSE)</f>
        <v>#N/A</v>
      </c>
      <c r="AO26" s="772"/>
      <c r="AP26" s="772"/>
      <c r="AQ26" s="772"/>
      <c r="AR26" s="772"/>
      <c r="AS26" s="509"/>
      <c r="AT26" s="510"/>
      <c r="AU26" s="510"/>
      <c r="AV26" s="772" t="e">
        <f>VLOOKUP($F26,config!$A$3:$E$25,5,FALSE)</f>
        <v>#N/A</v>
      </c>
      <c r="AW26" s="772"/>
      <c r="AX26" s="772"/>
      <c r="AY26" s="772"/>
      <c r="AZ26" s="772"/>
      <c r="BA26" s="772" t="e">
        <f>VLOOKUP($F26,config!$A$3:$E$25,4,FALSE)</f>
        <v>#N/A</v>
      </c>
      <c r="BB26" s="772"/>
      <c r="BC26" s="772"/>
      <c r="BD26" s="772"/>
      <c r="BE26" s="772"/>
      <c r="BF26" s="772" t="e">
        <f>AJ26*AN26+(AJ26-1)*(AV26+BA26)</f>
        <v>#N/A</v>
      </c>
      <c r="BG26" s="772"/>
      <c r="BH26" s="772"/>
      <c r="BI26" s="772"/>
      <c r="BJ26" s="772"/>
      <c r="BK26" s="772" t="e">
        <f>BF26+BA26+AV26</f>
        <v>#N/A</v>
      </c>
      <c r="BL26" s="772"/>
      <c r="BM26" s="772"/>
      <c r="BN26" s="772"/>
      <c r="BO26" s="772"/>
      <c r="BP26" s="772" t="e">
        <f>A26+BF26</f>
        <v>#N/A</v>
      </c>
      <c r="BQ26" s="772"/>
      <c r="BR26" s="772"/>
      <c r="BS26" s="772"/>
      <c r="BT26" s="772"/>
      <c r="BU26" s="2"/>
      <c r="BV26" s="773"/>
      <c r="BW26" s="773"/>
      <c r="BX26" s="773"/>
      <c r="BY26" s="774" t="s">
        <v>378</v>
      </c>
      <c r="BZ26" s="775"/>
      <c r="CA26" s="775"/>
      <c r="CB26" s="775"/>
      <c r="CC26" s="775"/>
      <c r="CD26" s="775"/>
      <c r="CE26" s="775"/>
      <c r="CF26" s="775"/>
      <c r="CG26" s="776"/>
      <c r="CH26" s="2"/>
      <c r="CI26" s="763"/>
      <c r="CJ26" s="763"/>
      <c r="CK26" s="763"/>
      <c r="CL26" s="763"/>
      <c r="CM26" s="763"/>
      <c r="CN26" s="763"/>
      <c r="CO26" s="763"/>
      <c r="CP26" s="763"/>
      <c r="CQ26" s="763"/>
      <c r="CR26" s="763"/>
      <c r="CS26" s="2"/>
      <c r="CT26" s="708"/>
      <c r="CU26" s="708"/>
      <c r="CV26" s="708"/>
      <c r="CW26" s="708"/>
      <c r="CX26" s="708"/>
      <c r="CY26" s="708"/>
      <c r="CZ26" s="708"/>
      <c r="DA26" s="708"/>
      <c r="DB26" s="708"/>
      <c r="DC26" s="708"/>
      <c r="DD26" s="708"/>
      <c r="DE26" s="708"/>
      <c r="DF26" s="708"/>
      <c r="DG26" s="708"/>
      <c r="DH26" s="708"/>
      <c r="DI26" s="708"/>
      <c r="DJ26" s="708"/>
      <c r="DK26" s="708"/>
      <c r="DL26" s="708"/>
      <c r="DM26" s="708"/>
      <c r="DN26" s="708"/>
      <c r="DO26" s="708"/>
      <c r="DP26" s="708"/>
      <c r="DQ26" s="708"/>
      <c r="DR26" s="708"/>
      <c r="DS26" s="2"/>
      <c r="DT26" s="763"/>
      <c r="DU26" s="763"/>
      <c r="DV26" s="763"/>
      <c r="DW26" s="763"/>
      <c r="DX26" s="763"/>
      <c r="DY26" s="777" t="s">
        <v>239</v>
      </c>
      <c r="DZ26" s="772"/>
      <c r="EA26" s="772"/>
      <c r="EB26" s="772"/>
      <c r="EC26" s="772"/>
      <c r="ED26" s="772" t="e">
        <f t="shared" si="3"/>
        <v>#N/A</v>
      </c>
      <c r="EE26" s="772"/>
      <c r="EF26" s="772"/>
      <c r="EG26" s="772"/>
      <c r="EH26" s="772"/>
      <c r="EI26" s="763">
        <v>3.472222222222222E-3</v>
      </c>
      <c r="EJ26" s="763"/>
      <c r="EK26" s="763"/>
      <c r="EL26" s="763"/>
      <c r="EM26" s="763"/>
      <c r="EN26" s="772" t="e">
        <f t="shared" si="4"/>
        <v>#N/A</v>
      </c>
      <c r="EO26" s="772"/>
      <c r="EP26" s="772"/>
      <c r="EQ26" s="772"/>
      <c r="ER26" s="772"/>
      <c r="ES26" s="763"/>
      <c r="ET26" s="763"/>
      <c r="EU26" s="763"/>
      <c r="EV26" s="763"/>
      <c r="EW26" s="763"/>
      <c r="EX26" s="763"/>
      <c r="EY26" s="763"/>
      <c r="EZ26" s="763"/>
      <c r="FA26" s="763"/>
      <c r="FB26" s="763"/>
      <c r="FC26" s="772" t="e">
        <f t="shared" si="5"/>
        <v>#N/A</v>
      </c>
      <c r="FD26" s="772"/>
      <c r="FE26" s="772"/>
      <c r="FF26" s="772"/>
      <c r="FG26" s="772"/>
      <c r="FH26" s="763" t="s">
        <v>240</v>
      </c>
      <c r="FI26" s="763"/>
      <c r="FJ26" s="763"/>
      <c r="FK26" s="763"/>
      <c r="FL26" s="763"/>
      <c r="FM26" s="763"/>
      <c r="FN26" s="763"/>
      <c r="FO26" s="763"/>
      <c r="FP26" s="763"/>
      <c r="FQ26" s="763"/>
      <c r="FR26" s="752"/>
      <c r="FS26" s="753"/>
      <c r="FT26" s="753"/>
      <c r="FU26" s="753"/>
      <c r="FV26" s="753"/>
      <c r="FW26" s="753"/>
      <c r="FX26" s="753"/>
      <c r="FY26" s="753"/>
      <c r="FZ26" s="753"/>
      <c r="GA26" s="754"/>
      <c r="GB26" s="763"/>
      <c r="GC26" s="763"/>
      <c r="GD26" s="763"/>
      <c r="GE26" s="763"/>
      <c r="GF26" s="763"/>
    </row>
    <row r="27" spans="1:188" x14ac:dyDescent="0.2">
      <c r="A27" s="778">
        <v>0.47222222222222227</v>
      </c>
      <c r="B27" s="778"/>
      <c r="C27" s="778"/>
      <c r="D27" s="778"/>
      <c r="E27" s="778"/>
      <c r="F27" s="779" t="s">
        <v>7</v>
      </c>
      <c r="G27" s="780"/>
      <c r="H27" s="780"/>
      <c r="I27" s="780"/>
      <c r="J27" s="780"/>
      <c r="K27" s="780"/>
      <c r="L27" s="780"/>
      <c r="M27" s="780"/>
      <c r="N27" s="781"/>
      <c r="O27" s="749" t="s">
        <v>236</v>
      </c>
      <c r="P27" s="750"/>
      <c r="Q27" s="750"/>
      <c r="R27" s="750"/>
      <c r="S27" s="750"/>
      <c r="T27" s="750"/>
      <c r="U27" s="750"/>
      <c r="V27" s="750"/>
      <c r="W27" s="750"/>
      <c r="X27" s="750"/>
      <c r="Y27" s="750"/>
      <c r="Z27" s="751"/>
      <c r="AA27" s="695" t="s">
        <v>248</v>
      </c>
      <c r="AB27" s="696"/>
      <c r="AC27" s="696"/>
      <c r="AD27" s="696"/>
      <c r="AE27" s="697"/>
      <c r="AF27" s="782">
        <v>16</v>
      </c>
      <c r="AG27" s="782"/>
      <c r="AH27" s="782"/>
      <c r="AI27" s="782"/>
      <c r="AJ27" s="783">
        <f>CEILING(AF27/VLOOKUP(F27,config!A$3:B$25,2,FALSE),1)</f>
        <v>2</v>
      </c>
      <c r="AK27" s="783"/>
      <c r="AL27" s="783"/>
      <c r="AM27" s="783"/>
      <c r="AN27" s="772">
        <f>VLOOKUP(F27,config!A$3:C$25,3,FALSE)</f>
        <v>1.2499999999999999E-2</v>
      </c>
      <c r="AO27" s="772"/>
      <c r="AP27" s="772"/>
      <c r="AQ27" s="772"/>
      <c r="AR27" s="772"/>
      <c r="AS27" s="509"/>
      <c r="AT27" s="510"/>
      <c r="AU27" s="510"/>
      <c r="AV27" s="772">
        <f>VLOOKUP($F27,config!$A$3:$E$25,5,FALSE)</f>
        <v>0</v>
      </c>
      <c r="AW27" s="772"/>
      <c r="AX27" s="772"/>
      <c r="AY27" s="772"/>
      <c r="AZ27" s="772"/>
      <c r="BA27" s="772">
        <f>VLOOKUP($F27,config!$A$3:$E$25,4,FALSE)</f>
        <v>1.3888888888888889E-3</v>
      </c>
      <c r="BB27" s="772"/>
      <c r="BC27" s="772"/>
      <c r="BD27" s="772"/>
      <c r="BE27" s="772"/>
      <c r="BF27" s="772">
        <f>AJ27*AN27+(AJ27-1)*(AV27+BA27)</f>
        <v>2.6388888888888885E-2</v>
      </c>
      <c r="BG27" s="772"/>
      <c r="BH27" s="772"/>
      <c r="BI27" s="772"/>
      <c r="BJ27" s="772"/>
      <c r="BK27" s="772">
        <f t="shared" ref="BK27" si="6">BF27+BA27+AV27</f>
        <v>2.7777777777777773E-2</v>
      </c>
      <c r="BL27" s="772"/>
      <c r="BM27" s="772"/>
      <c r="BN27" s="772"/>
      <c r="BO27" s="772"/>
      <c r="BP27" s="772">
        <f t="shared" ref="BP27" si="7">A27+BF27</f>
        <v>0.49861111111111117</v>
      </c>
      <c r="BQ27" s="772"/>
      <c r="BR27" s="772"/>
      <c r="BS27" s="772"/>
      <c r="BT27" s="772"/>
      <c r="BU27" s="2"/>
      <c r="BV27" s="773"/>
      <c r="BW27" s="773"/>
      <c r="BX27" s="773"/>
      <c r="BY27" s="774"/>
      <c r="BZ27" s="775"/>
      <c r="CA27" s="775"/>
      <c r="CB27" s="775"/>
      <c r="CC27" s="775"/>
      <c r="CD27" s="775"/>
      <c r="CE27" s="775"/>
      <c r="CF27" s="775"/>
      <c r="CG27" s="776"/>
      <c r="CH27" s="2"/>
      <c r="CI27" s="763">
        <v>1.3888888888888889E-3</v>
      </c>
      <c r="CJ27" s="763"/>
      <c r="CK27" s="763"/>
      <c r="CL27" s="763"/>
      <c r="CM27" s="763"/>
      <c r="CN27" s="763">
        <v>6.9444444444444447E-4</v>
      </c>
      <c r="CO27" s="763"/>
      <c r="CP27" s="763"/>
      <c r="CQ27" s="763"/>
      <c r="CR27" s="763"/>
      <c r="CS27" s="2"/>
      <c r="CT27" s="708"/>
      <c r="CU27" s="708"/>
      <c r="CV27" s="708"/>
      <c r="CW27" s="708"/>
      <c r="CX27" s="708"/>
      <c r="CY27" s="708"/>
      <c r="CZ27" s="708"/>
      <c r="DA27" s="708"/>
      <c r="DB27" s="708"/>
      <c r="DC27" s="708"/>
      <c r="DD27" s="708"/>
      <c r="DE27" s="708"/>
      <c r="DF27" s="708"/>
      <c r="DG27" s="708"/>
      <c r="DH27" s="708"/>
      <c r="DI27" s="708"/>
      <c r="DJ27" s="708"/>
      <c r="DK27" s="708"/>
      <c r="DL27" s="708"/>
      <c r="DM27" s="708"/>
      <c r="DN27" s="708"/>
      <c r="DO27" s="708"/>
      <c r="DP27" s="708"/>
      <c r="DQ27" s="708"/>
      <c r="DR27" s="708"/>
      <c r="DS27" s="2"/>
      <c r="DT27" s="763">
        <v>6.25E-2</v>
      </c>
      <c r="DU27" s="763"/>
      <c r="DV27" s="763"/>
      <c r="DW27" s="763"/>
      <c r="DX27" s="763"/>
      <c r="DY27" s="777" t="s">
        <v>239</v>
      </c>
      <c r="DZ27" s="772"/>
      <c r="EA27" s="772"/>
      <c r="EB27" s="772"/>
      <c r="EC27" s="772"/>
      <c r="ED27" s="772">
        <f t="shared" si="3"/>
        <v>0.46388888888888896</v>
      </c>
      <c r="EE27" s="772"/>
      <c r="EF27" s="772"/>
      <c r="EG27" s="772"/>
      <c r="EH27" s="772"/>
      <c r="EI27" s="763">
        <v>3.472222222222222E-3</v>
      </c>
      <c r="EJ27" s="763"/>
      <c r="EK27" s="763"/>
      <c r="EL27" s="763"/>
      <c r="EM27" s="763"/>
      <c r="EN27" s="772">
        <f t="shared" si="4"/>
        <v>0.46736111111111117</v>
      </c>
      <c r="EO27" s="772"/>
      <c r="EP27" s="772"/>
      <c r="EQ27" s="772"/>
      <c r="ER27" s="772"/>
      <c r="ES27" s="763">
        <v>6.9444444444444447E-4</v>
      </c>
      <c r="ET27" s="763"/>
      <c r="EU27" s="763"/>
      <c r="EV27" s="763"/>
      <c r="EW27" s="763"/>
      <c r="EX27" s="763">
        <v>2.7777777777777779E-3</v>
      </c>
      <c r="EY27" s="763"/>
      <c r="EZ27" s="763"/>
      <c r="FA27" s="763"/>
      <c r="FB27" s="763"/>
      <c r="FC27" s="772">
        <f t="shared" si="5"/>
        <v>0.47083333333333338</v>
      </c>
      <c r="FD27" s="772"/>
      <c r="FE27" s="772"/>
      <c r="FF27" s="772"/>
      <c r="FG27" s="772"/>
      <c r="FH27" s="763" t="s">
        <v>240</v>
      </c>
      <c r="FI27" s="763"/>
      <c r="FJ27" s="763"/>
      <c r="FK27" s="763"/>
      <c r="FL27" s="763"/>
      <c r="FM27" s="763" t="s">
        <v>241</v>
      </c>
      <c r="FN27" s="763"/>
      <c r="FO27" s="763"/>
      <c r="FP27" s="763"/>
      <c r="FQ27" s="763"/>
      <c r="FR27" s="752" t="s">
        <v>242</v>
      </c>
      <c r="FS27" s="753"/>
      <c r="FT27" s="753"/>
      <c r="FU27" s="753"/>
      <c r="FV27" s="753"/>
      <c r="FW27" s="753"/>
      <c r="FX27" s="753"/>
      <c r="FY27" s="753"/>
      <c r="FZ27" s="753"/>
      <c r="GA27" s="754"/>
      <c r="GB27" s="763"/>
      <c r="GC27" s="763"/>
      <c r="GD27" s="763"/>
      <c r="GE27" s="763"/>
      <c r="GF27" s="763"/>
    </row>
    <row r="28" spans="1:188" x14ac:dyDescent="0.2">
      <c r="A28" s="778">
        <v>0.48958333333333331</v>
      </c>
      <c r="B28" s="778"/>
      <c r="C28" s="778"/>
      <c r="D28" s="778"/>
      <c r="E28" s="778"/>
      <c r="F28" s="779" t="s">
        <v>1</v>
      </c>
      <c r="G28" s="780"/>
      <c r="H28" s="780"/>
      <c r="I28" s="780"/>
      <c r="J28" s="780"/>
      <c r="K28" s="780"/>
      <c r="L28" s="780"/>
      <c r="M28" s="780"/>
      <c r="N28" s="781"/>
      <c r="O28" s="879" t="s">
        <v>379</v>
      </c>
      <c r="P28" s="880"/>
      <c r="Q28" s="880"/>
      <c r="R28" s="880"/>
      <c r="S28" s="880"/>
      <c r="T28" s="880"/>
      <c r="U28" s="880"/>
      <c r="V28" s="880"/>
      <c r="W28" s="880"/>
      <c r="X28" s="880"/>
      <c r="Y28" s="880"/>
      <c r="Z28" s="881"/>
      <c r="AA28" s="695" t="s">
        <v>237</v>
      </c>
      <c r="AB28" s="696"/>
      <c r="AC28" s="696"/>
      <c r="AD28" s="696"/>
      <c r="AE28" s="697"/>
      <c r="AF28" s="782">
        <v>13</v>
      </c>
      <c r="AG28" s="782"/>
      <c r="AH28" s="782"/>
      <c r="AI28" s="782"/>
      <c r="AJ28" s="783">
        <f>CEILING(AF28/VLOOKUP(F28,config!A$3:B$25,2,FALSE),1)</f>
        <v>2</v>
      </c>
      <c r="AK28" s="783"/>
      <c r="AL28" s="783"/>
      <c r="AM28" s="783"/>
      <c r="AN28" s="772">
        <f>VLOOKUP(F28,config!A$3:C$25,3,FALSE)</f>
        <v>6.9444444444444447E-4</v>
      </c>
      <c r="AO28" s="772"/>
      <c r="AP28" s="772"/>
      <c r="AQ28" s="772"/>
      <c r="AR28" s="772"/>
      <c r="AS28" s="509"/>
      <c r="AT28" s="510"/>
      <c r="AU28" s="510"/>
      <c r="AV28" s="772">
        <f>VLOOKUP($F28,config!$A$3:$E$25,5,FALSE)</f>
        <v>0</v>
      </c>
      <c r="AW28" s="772"/>
      <c r="AX28" s="772"/>
      <c r="AY28" s="772"/>
      <c r="AZ28" s="772"/>
      <c r="BA28" s="772">
        <f>VLOOKUP($F28,config!$A$3:$E$25,4,FALSE)</f>
        <v>2.0833333333333333E-3</v>
      </c>
      <c r="BB28" s="772"/>
      <c r="BC28" s="772"/>
      <c r="BD28" s="772"/>
      <c r="BE28" s="772"/>
      <c r="BF28" s="772">
        <f>AJ28*AN28+(AJ28-1)*(AV28+BA28)</f>
        <v>3.472222222222222E-3</v>
      </c>
      <c r="BG28" s="772"/>
      <c r="BH28" s="772"/>
      <c r="BI28" s="772"/>
      <c r="BJ28" s="772"/>
      <c r="BK28" s="772">
        <f t="shared" ref="BK28:BK44" si="8">BF28+BA28+AV28</f>
        <v>5.5555555555555549E-3</v>
      </c>
      <c r="BL28" s="772"/>
      <c r="BM28" s="772"/>
      <c r="BN28" s="772"/>
      <c r="BO28" s="772"/>
      <c r="BP28" s="772">
        <f t="shared" ref="BP28:BP44" si="9">A28+BF28</f>
        <v>0.49305555555555552</v>
      </c>
      <c r="BQ28" s="772"/>
      <c r="BR28" s="772"/>
      <c r="BS28" s="772"/>
      <c r="BT28" s="772"/>
      <c r="BU28" s="2"/>
      <c r="BV28" s="773"/>
      <c r="BW28" s="773"/>
      <c r="BX28" s="773"/>
      <c r="BY28" s="774"/>
      <c r="BZ28" s="775"/>
      <c r="CA28" s="775"/>
      <c r="CB28" s="775"/>
      <c r="CC28" s="775"/>
      <c r="CD28" s="775"/>
      <c r="CE28" s="775"/>
      <c r="CF28" s="775"/>
      <c r="CG28" s="776"/>
      <c r="CH28" s="2"/>
      <c r="CI28" s="763">
        <v>1.3888888888888889E-3</v>
      </c>
      <c r="CJ28" s="763"/>
      <c r="CK28" s="763"/>
      <c r="CL28" s="763"/>
      <c r="CM28" s="763"/>
      <c r="CN28" s="763">
        <v>6.9444444444444447E-4</v>
      </c>
      <c r="CO28" s="763"/>
      <c r="CP28" s="763"/>
      <c r="CQ28" s="763"/>
      <c r="CR28" s="763"/>
      <c r="CS28" s="2"/>
      <c r="CT28" s="708"/>
      <c r="CU28" s="708"/>
      <c r="CV28" s="708"/>
      <c r="CW28" s="708"/>
      <c r="CX28" s="708"/>
      <c r="CY28" s="708"/>
      <c r="CZ28" s="708"/>
      <c r="DA28" s="708"/>
      <c r="DB28" s="708"/>
      <c r="DC28" s="708"/>
      <c r="DD28" s="708"/>
      <c r="DE28" s="708"/>
      <c r="DF28" s="708"/>
      <c r="DG28" s="708"/>
      <c r="DH28" s="708"/>
      <c r="DI28" s="708"/>
      <c r="DJ28" s="708"/>
      <c r="DK28" s="708"/>
      <c r="DL28" s="708"/>
      <c r="DM28" s="708"/>
      <c r="DN28" s="708"/>
      <c r="DO28" s="708"/>
      <c r="DP28" s="708"/>
      <c r="DQ28" s="708"/>
      <c r="DR28" s="708"/>
      <c r="DS28" s="2"/>
      <c r="DT28" s="763">
        <v>6.25E-2</v>
      </c>
      <c r="DU28" s="763"/>
      <c r="DV28" s="763"/>
      <c r="DW28" s="763"/>
      <c r="DX28" s="763"/>
      <c r="DY28" s="777" t="s">
        <v>239</v>
      </c>
      <c r="DZ28" s="772"/>
      <c r="EA28" s="772"/>
      <c r="EB28" s="772"/>
      <c r="EC28" s="772"/>
      <c r="ED28" s="772">
        <f t="shared" si="3"/>
        <v>0.48402777777777778</v>
      </c>
      <c r="EE28" s="772"/>
      <c r="EF28" s="772"/>
      <c r="EG28" s="772"/>
      <c r="EH28" s="772"/>
      <c r="EI28" s="763">
        <v>3.472222222222222E-3</v>
      </c>
      <c r="EJ28" s="763"/>
      <c r="EK28" s="763"/>
      <c r="EL28" s="763"/>
      <c r="EM28" s="763"/>
      <c r="EN28" s="772">
        <f t="shared" si="4"/>
        <v>0.48749999999999999</v>
      </c>
      <c r="EO28" s="772"/>
      <c r="EP28" s="772"/>
      <c r="EQ28" s="772"/>
      <c r="ER28" s="772"/>
      <c r="ES28" s="763"/>
      <c r="ET28" s="763"/>
      <c r="EU28" s="763"/>
      <c r="EV28" s="763"/>
      <c r="EW28" s="763"/>
      <c r="EX28" s="763"/>
      <c r="EY28" s="763"/>
      <c r="EZ28" s="763"/>
      <c r="FA28" s="763"/>
      <c r="FB28" s="763"/>
      <c r="FC28" s="772">
        <f t="shared" si="5"/>
        <v>0.48749999999999999</v>
      </c>
      <c r="FD28" s="772"/>
      <c r="FE28" s="772"/>
      <c r="FF28" s="772"/>
      <c r="FG28" s="772"/>
      <c r="FH28" s="763" t="s">
        <v>240</v>
      </c>
      <c r="FI28" s="763"/>
      <c r="FJ28" s="763"/>
      <c r="FK28" s="763"/>
      <c r="FL28" s="763"/>
      <c r="FM28" s="763" t="s">
        <v>241</v>
      </c>
      <c r="FN28" s="763"/>
      <c r="FO28" s="763"/>
      <c r="FP28" s="763"/>
      <c r="FQ28" s="763"/>
      <c r="FR28" s="752" t="s">
        <v>242</v>
      </c>
      <c r="FS28" s="753"/>
      <c r="FT28" s="753"/>
      <c r="FU28" s="753"/>
      <c r="FV28" s="753"/>
      <c r="FW28" s="753"/>
      <c r="FX28" s="753"/>
      <c r="FY28" s="753"/>
      <c r="FZ28" s="753"/>
      <c r="GA28" s="754"/>
      <c r="GB28" s="763"/>
      <c r="GC28" s="763"/>
      <c r="GD28" s="763"/>
      <c r="GE28" s="763"/>
      <c r="GF28" s="763"/>
    </row>
    <row r="29" spans="1:188" x14ac:dyDescent="0.2">
      <c r="A29" s="778">
        <v>0.49861111111111112</v>
      </c>
      <c r="B29" s="778"/>
      <c r="C29" s="778"/>
      <c r="D29" s="778"/>
      <c r="E29" s="778"/>
      <c r="F29" s="779" t="s">
        <v>7</v>
      </c>
      <c r="G29" s="780"/>
      <c r="H29" s="780"/>
      <c r="I29" s="780"/>
      <c r="J29" s="780"/>
      <c r="K29" s="780"/>
      <c r="L29" s="780"/>
      <c r="M29" s="780"/>
      <c r="N29" s="781"/>
      <c r="O29" s="746" t="s">
        <v>243</v>
      </c>
      <c r="P29" s="747"/>
      <c r="Q29" s="747"/>
      <c r="R29" s="747"/>
      <c r="S29" s="747"/>
      <c r="T29" s="747"/>
      <c r="U29" s="747"/>
      <c r="V29" s="747"/>
      <c r="W29" s="747"/>
      <c r="X29" s="747"/>
      <c r="Y29" s="747"/>
      <c r="Z29" s="748"/>
      <c r="AA29" s="695" t="s">
        <v>248</v>
      </c>
      <c r="AB29" s="696"/>
      <c r="AC29" s="696"/>
      <c r="AD29" s="696"/>
      <c r="AE29" s="697"/>
      <c r="AF29" s="782">
        <v>15</v>
      </c>
      <c r="AG29" s="782"/>
      <c r="AH29" s="782"/>
      <c r="AI29" s="782"/>
      <c r="AJ29" s="783">
        <f>CEILING(AF29/VLOOKUP(F29,config!A$3:B$25,2,FALSE),1)</f>
        <v>2</v>
      </c>
      <c r="AK29" s="783"/>
      <c r="AL29" s="783"/>
      <c r="AM29" s="783"/>
      <c r="AN29" s="772">
        <f>VLOOKUP(F29,config!A$3:C$25,3,FALSE)</f>
        <v>1.2499999999999999E-2</v>
      </c>
      <c r="AO29" s="772"/>
      <c r="AP29" s="772"/>
      <c r="AQ29" s="772"/>
      <c r="AR29" s="772"/>
      <c r="AS29" s="509"/>
      <c r="AT29" s="510"/>
      <c r="AU29" s="510"/>
      <c r="AV29" s="772">
        <f>VLOOKUP($F29,config!$A$3:$E$25,5,FALSE)</f>
        <v>0</v>
      </c>
      <c r="AW29" s="772"/>
      <c r="AX29" s="772"/>
      <c r="AY29" s="772"/>
      <c r="AZ29" s="772"/>
      <c r="BA29" s="772">
        <f>VLOOKUP($F29,config!$A$3:$E$25,4,FALSE)</f>
        <v>1.3888888888888889E-3</v>
      </c>
      <c r="BB29" s="772"/>
      <c r="BC29" s="772"/>
      <c r="BD29" s="772"/>
      <c r="BE29" s="772"/>
      <c r="BF29" s="772">
        <f>AJ29*AN29+(AJ29-1)*(AV29+BA29)</f>
        <v>2.6388888888888885E-2</v>
      </c>
      <c r="BG29" s="772"/>
      <c r="BH29" s="772"/>
      <c r="BI29" s="772"/>
      <c r="BJ29" s="772"/>
      <c r="BK29" s="772">
        <f t="shared" ref="BK29" si="10">BF29+BA29+AV29</f>
        <v>2.7777777777777773E-2</v>
      </c>
      <c r="BL29" s="772"/>
      <c r="BM29" s="772"/>
      <c r="BN29" s="772"/>
      <c r="BO29" s="772"/>
      <c r="BP29" s="772">
        <f t="shared" ref="BP29" si="11">A29+BF29</f>
        <v>0.52500000000000002</v>
      </c>
      <c r="BQ29" s="772"/>
      <c r="BR29" s="772"/>
      <c r="BS29" s="772"/>
      <c r="BT29" s="772"/>
      <c r="BU29" s="2"/>
      <c r="BV29" s="773"/>
      <c r="BW29" s="773"/>
      <c r="BX29" s="773"/>
      <c r="BY29" s="774"/>
      <c r="BZ29" s="775"/>
      <c r="CA29" s="775"/>
      <c r="CB29" s="775"/>
      <c r="CC29" s="775"/>
      <c r="CD29" s="775"/>
      <c r="CE29" s="775"/>
      <c r="CF29" s="775"/>
      <c r="CG29" s="776"/>
      <c r="CH29" s="2"/>
      <c r="CI29" s="763">
        <v>1.3888888888888889E-3</v>
      </c>
      <c r="CJ29" s="763"/>
      <c r="CK29" s="763"/>
      <c r="CL29" s="763"/>
      <c r="CM29" s="763"/>
      <c r="CN29" s="763">
        <v>6.9444444444444447E-4</v>
      </c>
      <c r="CO29" s="763"/>
      <c r="CP29" s="763"/>
      <c r="CQ29" s="763"/>
      <c r="CR29" s="763"/>
      <c r="CS29" s="2"/>
      <c r="CT29" s="708"/>
      <c r="CU29" s="708"/>
      <c r="CV29" s="708"/>
      <c r="CW29" s="708"/>
      <c r="CX29" s="708"/>
      <c r="CY29" s="708"/>
      <c r="CZ29" s="708"/>
      <c r="DA29" s="708"/>
      <c r="DB29" s="708"/>
      <c r="DC29" s="708"/>
      <c r="DD29" s="708"/>
      <c r="DE29" s="708"/>
      <c r="DF29" s="708"/>
      <c r="DG29" s="708"/>
      <c r="DH29" s="708"/>
      <c r="DI29" s="708"/>
      <c r="DJ29" s="708"/>
      <c r="DK29" s="708"/>
      <c r="DL29" s="708"/>
      <c r="DM29" s="708"/>
      <c r="DN29" s="708"/>
      <c r="DO29" s="708"/>
      <c r="DP29" s="708"/>
      <c r="DQ29" s="708"/>
      <c r="DR29" s="708"/>
      <c r="DS29" s="2"/>
      <c r="DT29" s="763">
        <v>6.25E-2</v>
      </c>
      <c r="DU29" s="763"/>
      <c r="DV29" s="763"/>
      <c r="DW29" s="763"/>
      <c r="DX29" s="763"/>
      <c r="DY29" s="777" t="s">
        <v>239</v>
      </c>
      <c r="DZ29" s="772"/>
      <c r="EA29" s="772"/>
      <c r="EB29" s="772"/>
      <c r="EC29" s="772"/>
      <c r="ED29" s="772">
        <f t="shared" si="3"/>
        <v>0.49027777777777781</v>
      </c>
      <c r="EE29" s="772"/>
      <c r="EF29" s="772"/>
      <c r="EG29" s="772"/>
      <c r="EH29" s="772"/>
      <c r="EI29" s="763">
        <v>3.472222222222222E-3</v>
      </c>
      <c r="EJ29" s="763"/>
      <c r="EK29" s="763"/>
      <c r="EL29" s="763"/>
      <c r="EM29" s="763"/>
      <c r="EN29" s="772">
        <f t="shared" si="4"/>
        <v>0.49375000000000002</v>
      </c>
      <c r="EO29" s="772"/>
      <c r="EP29" s="772"/>
      <c r="EQ29" s="772"/>
      <c r="ER29" s="772"/>
      <c r="ES29" s="763">
        <v>6.9444444444444447E-4</v>
      </c>
      <c r="ET29" s="763"/>
      <c r="EU29" s="763"/>
      <c r="EV29" s="763"/>
      <c r="EW29" s="763"/>
      <c r="EX29" s="763">
        <v>2.7777777777777779E-3</v>
      </c>
      <c r="EY29" s="763"/>
      <c r="EZ29" s="763"/>
      <c r="FA29" s="763"/>
      <c r="FB29" s="763"/>
      <c r="FC29" s="772">
        <f t="shared" si="5"/>
        <v>0.49722222222222223</v>
      </c>
      <c r="FD29" s="772"/>
      <c r="FE29" s="772"/>
      <c r="FF29" s="772"/>
      <c r="FG29" s="772"/>
      <c r="FH29" s="763" t="s">
        <v>240</v>
      </c>
      <c r="FI29" s="763"/>
      <c r="FJ29" s="763"/>
      <c r="FK29" s="763"/>
      <c r="FL29" s="763"/>
      <c r="FM29" s="763" t="s">
        <v>242</v>
      </c>
      <c r="FN29" s="763"/>
      <c r="FO29" s="763"/>
      <c r="FP29" s="763"/>
      <c r="FQ29" s="763"/>
      <c r="FR29" s="752" t="s">
        <v>241</v>
      </c>
      <c r="FS29" s="753"/>
      <c r="FT29" s="753"/>
      <c r="FU29" s="753"/>
      <c r="FV29" s="753"/>
      <c r="FW29" s="753"/>
      <c r="FX29" s="753"/>
      <c r="FY29" s="753"/>
      <c r="FZ29" s="753"/>
      <c r="GA29" s="754"/>
      <c r="GB29" s="763"/>
      <c r="GC29" s="763"/>
      <c r="GD29" s="763"/>
      <c r="GE29" s="763"/>
      <c r="GF29" s="763"/>
    </row>
    <row r="30" spans="1:188" x14ac:dyDescent="0.2">
      <c r="A30" s="778">
        <v>0.51736111111111105</v>
      </c>
      <c r="B30" s="778"/>
      <c r="C30" s="778"/>
      <c r="D30" s="778"/>
      <c r="E30" s="778"/>
      <c r="F30" s="779" t="s">
        <v>8</v>
      </c>
      <c r="G30" s="780"/>
      <c r="H30" s="780"/>
      <c r="I30" s="780"/>
      <c r="J30" s="780"/>
      <c r="K30" s="780"/>
      <c r="L30" s="780"/>
      <c r="M30" s="780"/>
      <c r="N30" s="781"/>
      <c r="O30" s="885" t="s">
        <v>380</v>
      </c>
      <c r="P30" s="886"/>
      <c r="Q30" s="886"/>
      <c r="R30" s="886"/>
      <c r="S30" s="886"/>
      <c r="T30" s="886"/>
      <c r="U30" s="886"/>
      <c r="V30" s="886"/>
      <c r="W30" s="886"/>
      <c r="X30" s="886"/>
      <c r="Y30" s="886"/>
      <c r="Z30" s="887"/>
      <c r="AA30" s="695" t="s">
        <v>237</v>
      </c>
      <c r="AB30" s="696"/>
      <c r="AC30" s="696"/>
      <c r="AD30" s="696"/>
      <c r="AE30" s="697"/>
      <c r="AF30" s="782">
        <v>12</v>
      </c>
      <c r="AG30" s="782"/>
      <c r="AH30" s="782"/>
      <c r="AI30" s="782"/>
      <c r="AJ30" s="783">
        <f>CEILING(AF30/VLOOKUP(F30,config!A$3:B$25,2,FALSE),1)</f>
        <v>2</v>
      </c>
      <c r="AK30" s="783"/>
      <c r="AL30" s="783"/>
      <c r="AM30" s="783"/>
      <c r="AN30" s="772">
        <f>VLOOKUP(F30,config!A$3:C$25,3,FALSE)</f>
        <v>6.9444444444444447E-4</v>
      </c>
      <c r="AO30" s="772"/>
      <c r="AP30" s="772"/>
      <c r="AQ30" s="772"/>
      <c r="AR30" s="772"/>
      <c r="AS30" s="509"/>
      <c r="AT30" s="510"/>
      <c r="AU30" s="510"/>
      <c r="AV30" s="772">
        <f>VLOOKUP($F30,config!$A$3:$E$25,5,FALSE)</f>
        <v>0</v>
      </c>
      <c r="AW30" s="772"/>
      <c r="AX30" s="772"/>
      <c r="AY30" s="772"/>
      <c r="AZ30" s="772"/>
      <c r="BA30" s="772">
        <f>VLOOKUP($F30,config!$A$3:$E$25,4,FALSE)</f>
        <v>2.0833333333333333E-3</v>
      </c>
      <c r="BB30" s="772"/>
      <c r="BC30" s="772"/>
      <c r="BD30" s="772"/>
      <c r="BE30" s="772"/>
      <c r="BF30" s="772">
        <f>AJ30*AN30+(AJ30-1)*(AV30+BA30)</f>
        <v>3.472222222222222E-3</v>
      </c>
      <c r="BG30" s="772"/>
      <c r="BH30" s="772"/>
      <c r="BI30" s="772"/>
      <c r="BJ30" s="772"/>
      <c r="BK30" s="772">
        <f>BF30+BA30+AV30</f>
        <v>5.5555555555555549E-3</v>
      </c>
      <c r="BL30" s="772"/>
      <c r="BM30" s="772"/>
      <c r="BN30" s="772"/>
      <c r="BO30" s="772"/>
      <c r="BP30" s="772">
        <f>A30+BF30</f>
        <v>0.52083333333333326</v>
      </c>
      <c r="BQ30" s="772"/>
      <c r="BR30" s="772"/>
      <c r="BS30" s="772"/>
      <c r="BT30" s="772"/>
      <c r="BU30" s="2"/>
      <c r="BV30" s="773"/>
      <c r="BW30" s="773"/>
      <c r="BX30" s="773"/>
      <c r="BY30" s="774"/>
      <c r="BZ30" s="775"/>
      <c r="CA30" s="775"/>
      <c r="CB30" s="775"/>
      <c r="CC30" s="775"/>
      <c r="CD30" s="775"/>
      <c r="CE30" s="775"/>
      <c r="CF30" s="775"/>
      <c r="CG30" s="776"/>
      <c r="CH30" s="2"/>
      <c r="CI30" s="763">
        <v>1.3888888888888889E-3</v>
      </c>
      <c r="CJ30" s="763"/>
      <c r="CK30" s="763"/>
      <c r="CL30" s="763"/>
      <c r="CM30" s="763"/>
      <c r="CN30" s="763">
        <v>6.9444444444444447E-4</v>
      </c>
      <c r="CO30" s="763"/>
      <c r="CP30" s="763"/>
      <c r="CQ30" s="763"/>
      <c r="CR30" s="763"/>
      <c r="CS30" s="2"/>
      <c r="CT30" s="708"/>
      <c r="CU30" s="708"/>
      <c r="CV30" s="708"/>
      <c r="CW30" s="708"/>
      <c r="CX30" s="708"/>
      <c r="CY30" s="708"/>
      <c r="CZ30" s="708"/>
      <c r="DA30" s="708"/>
      <c r="DB30" s="708"/>
      <c r="DC30" s="708"/>
      <c r="DD30" s="708"/>
      <c r="DE30" s="708"/>
      <c r="DF30" s="708"/>
      <c r="DG30" s="708"/>
      <c r="DH30" s="708"/>
      <c r="DI30" s="708"/>
      <c r="DJ30" s="708"/>
      <c r="DK30" s="708"/>
      <c r="DL30" s="708"/>
      <c r="DM30" s="708"/>
      <c r="DN30" s="708"/>
      <c r="DO30" s="708"/>
      <c r="DP30" s="708"/>
      <c r="DQ30" s="708"/>
      <c r="DR30" s="708"/>
      <c r="DS30" s="2"/>
      <c r="DT30" s="763">
        <v>6.25E-2</v>
      </c>
      <c r="DU30" s="763"/>
      <c r="DV30" s="763"/>
      <c r="DW30" s="763"/>
      <c r="DX30" s="763"/>
      <c r="DY30" s="777" t="s">
        <v>239</v>
      </c>
      <c r="DZ30" s="772"/>
      <c r="EA30" s="772"/>
      <c r="EB30" s="772"/>
      <c r="EC30" s="772"/>
      <c r="ED30" s="772">
        <f t="shared" si="3"/>
        <v>0.51180555555555551</v>
      </c>
      <c r="EE30" s="772"/>
      <c r="EF30" s="772"/>
      <c r="EG30" s="772"/>
      <c r="EH30" s="772"/>
      <c r="EI30" s="763">
        <v>3.472222222222222E-3</v>
      </c>
      <c r="EJ30" s="763"/>
      <c r="EK30" s="763"/>
      <c r="EL30" s="763"/>
      <c r="EM30" s="763"/>
      <c r="EN30" s="772">
        <f t="shared" si="4"/>
        <v>0.51527777777777772</v>
      </c>
      <c r="EO30" s="772"/>
      <c r="EP30" s="772"/>
      <c r="EQ30" s="772"/>
      <c r="ER30" s="772"/>
      <c r="ES30" s="763"/>
      <c r="ET30" s="763"/>
      <c r="EU30" s="763"/>
      <c r="EV30" s="763"/>
      <c r="EW30" s="763"/>
      <c r="EX30" s="763"/>
      <c r="EY30" s="763"/>
      <c r="EZ30" s="763"/>
      <c r="FA30" s="763"/>
      <c r="FB30" s="763"/>
      <c r="FC30" s="772">
        <f t="shared" si="5"/>
        <v>0.51527777777777772</v>
      </c>
      <c r="FD30" s="772"/>
      <c r="FE30" s="772"/>
      <c r="FF30" s="772"/>
      <c r="FG30" s="772"/>
      <c r="FH30" s="763" t="s">
        <v>240</v>
      </c>
      <c r="FI30" s="763"/>
      <c r="FJ30" s="763"/>
      <c r="FK30" s="763"/>
      <c r="FL30" s="763"/>
      <c r="FM30" s="763" t="s">
        <v>242</v>
      </c>
      <c r="FN30" s="763"/>
      <c r="FO30" s="763"/>
      <c r="FP30" s="763"/>
      <c r="FQ30" s="763"/>
      <c r="FR30" s="752" t="s">
        <v>241</v>
      </c>
      <c r="FS30" s="753"/>
      <c r="FT30" s="753"/>
      <c r="FU30" s="753"/>
      <c r="FV30" s="753"/>
      <c r="FW30" s="753"/>
      <c r="FX30" s="753"/>
      <c r="FY30" s="753"/>
      <c r="FZ30" s="753"/>
      <c r="GA30" s="754"/>
      <c r="GB30" s="763"/>
      <c r="GC30" s="763"/>
      <c r="GD30" s="763"/>
      <c r="GE30" s="763"/>
      <c r="GF30" s="763"/>
    </row>
    <row r="31" spans="1:188" x14ac:dyDescent="0.2">
      <c r="A31" s="778">
        <v>0.54861111111111105</v>
      </c>
      <c r="B31" s="778"/>
      <c r="C31" s="778"/>
      <c r="D31" s="778"/>
      <c r="E31" s="778"/>
      <c r="F31" s="779" t="s">
        <v>2</v>
      </c>
      <c r="G31" s="780"/>
      <c r="H31" s="780"/>
      <c r="I31" s="780"/>
      <c r="J31" s="780"/>
      <c r="K31" s="780"/>
      <c r="L31" s="780"/>
      <c r="M31" s="780"/>
      <c r="N31" s="781"/>
      <c r="O31" s="749" t="s">
        <v>236</v>
      </c>
      <c r="P31" s="750"/>
      <c r="Q31" s="750"/>
      <c r="R31" s="750"/>
      <c r="S31" s="750"/>
      <c r="T31" s="750"/>
      <c r="U31" s="750"/>
      <c r="V31" s="750"/>
      <c r="W31" s="750"/>
      <c r="X31" s="750"/>
      <c r="Y31" s="750"/>
      <c r="Z31" s="751"/>
      <c r="AA31" s="695" t="s">
        <v>237</v>
      </c>
      <c r="AB31" s="696"/>
      <c r="AC31" s="696"/>
      <c r="AD31" s="696"/>
      <c r="AE31" s="697"/>
      <c r="AF31" s="782">
        <v>36</v>
      </c>
      <c r="AG31" s="782"/>
      <c r="AH31" s="782"/>
      <c r="AI31" s="782"/>
      <c r="AJ31" s="783">
        <f>CEILING(AF31/VLOOKUP(F31,config!A$3:B$25,2,FALSE),1)</f>
        <v>5</v>
      </c>
      <c r="AK31" s="783"/>
      <c r="AL31" s="783"/>
      <c r="AM31" s="783"/>
      <c r="AN31" s="772">
        <f>VLOOKUP(F31,config!A$3:C$25,3,FALSE)</f>
        <v>6.9444444444444447E-4</v>
      </c>
      <c r="AO31" s="772"/>
      <c r="AP31" s="772"/>
      <c r="AQ31" s="772"/>
      <c r="AR31" s="772"/>
      <c r="AS31" s="509"/>
      <c r="AT31" s="510"/>
      <c r="AU31" s="510"/>
      <c r="AV31" s="772">
        <f>VLOOKUP($F31,config!$A$3:$E$25,5,FALSE)</f>
        <v>0</v>
      </c>
      <c r="AW31" s="772"/>
      <c r="AX31" s="772"/>
      <c r="AY31" s="772"/>
      <c r="AZ31" s="772"/>
      <c r="BA31" s="772">
        <f>VLOOKUP($F31,config!$A$3:$E$25,4,FALSE)</f>
        <v>2.0833333333333333E-3</v>
      </c>
      <c r="BB31" s="772"/>
      <c r="BC31" s="772"/>
      <c r="BD31" s="772"/>
      <c r="BE31" s="772"/>
      <c r="BF31" s="772">
        <f t="shared" ref="BF31" si="12">AJ31*AN31+(AJ31-1)*(AV31+BA31)</f>
        <v>1.1805555555555555E-2</v>
      </c>
      <c r="BG31" s="772"/>
      <c r="BH31" s="772"/>
      <c r="BI31" s="772"/>
      <c r="BJ31" s="772"/>
      <c r="BK31" s="772">
        <f t="shared" ref="BK31" si="13">BF31+BA31+AV31</f>
        <v>1.3888888888888888E-2</v>
      </c>
      <c r="BL31" s="772"/>
      <c r="BM31" s="772"/>
      <c r="BN31" s="772"/>
      <c r="BO31" s="772"/>
      <c r="BP31" s="772">
        <f t="shared" ref="BP31" si="14">A31+BF31</f>
        <v>0.56041666666666656</v>
      </c>
      <c r="BQ31" s="772"/>
      <c r="BR31" s="772"/>
      <c r="BS31" s="772"/>
      <c r="BT31" s="772"/>
      <c r="BU31" s="2"/>
      <c r="BV31" s="773" t="s">
        <v>381</v>
      </c>
      <c r="BW31" s="773"/>
      <c r="BX31" s="773"/>
      <c r="BY31" s="774" t="s">
        <v>382</v>
      </c>
      <c r="BZ31" s="775"/>
      <c r="CA31" s="775"/>
      <c r="CB31" s="775"/>
      <c r="CC31" s="775"/>
      <c r="CD31" s="775"/>
      <c r="CE31" s="775"/>
      <c r="CF31" s="775"/>
      <c r="CG31" s="776"/>
      <c r="CH31" s="2"/>
      <c r="CI31" s="763">
        <v>1.3888888888888889E-3</v>
      </c>
      <c r="CJ31" s="763"/>
      <c r="CK31" s="763"/>
      <c r="CL31" s="763"/>
      <c r="CM31" s="763"/>
      <c r="CN31" s="763">
        <v>6.9444444444444447E-4</v>
      </c>
      <c r="CO31" s="763"/>
      <c r="CP31" s="763"/>
      <c r="CQ31" s="763"/>
      <c r="CR31" s="763"/>
      <c r="CS31" s="2"/>
      <c r="CT31" s="708"/>
      <c r="CU31" s="708"/>
      <c r="CV31" s="708"/>
      <c r="CW31" s="708"/>
      <c r="CX31" s="708"/>
      <c r="CY31" s="708"/>
      <c r="CZ31" s="708"/>
      <c r="DA31" s="708"/>
      <c r="DB31" s="708"/>
      <c r="DC31" s="708"/>
      <c r="DD31" s="708"/>
      <c r="DE31" s="708"/>
      <c r="DF31" s="708"/>
      <c r="DG31" s="708"/>
      <c r="DH31" s="708"/>
      <c r="DI31" s="708"/>
      <c r="DJ31" s="708"/>
      <c r="DK31" s="708"/>
      <c r="DL31" s="708"/>
      <c r="DM31" s="708"/>
      <c r="DN31" s="708"/>
      <c r="DO31" s="708"/>
      <c r="DP31" s="708"/>
      <c r="DQ31" s="708"/>
      <c r="DR31" s="708"/>
      <c r="DS31" s="2"/>
      <c r="DT31" s="763">
        <v>6.25E-2</v>
      </c>
      <c r="DU31" s="763"/>
      <c r="DV31" s="763"/>
      <c r="DW31" s="763"/>
      <c r="DX31" s="763"/>
      <c r="DY31" s="777" t="s">
        <v>239</v>
      </c>
      <c r="DZ31" s="772"/>
      <c r="EA31" s="772"/>
      <c r="EB31" s="772"/>
      <c r="EC31" s="772"/>
      <c r="ED31" s="772">
        <f t="shared" si="3"/>
        <v>0.54305555555555551</v>
      </c>
      <c r="EE31" s="772"/>
      <c r="EF31" s="772"/>
      <c r="EG31" s="772"/>
      <c r="EH31" s="772"/>
      <c r="EI31" s="763">
        <v>3.472222222222222E-3</v>
      </c>
      <c r="EJ31" s="763"/>
      <c r="EK31" s="763"/>
      <c r="EL31" s="763"/>
      <c r="EM31" s="763"/>
      <c r="EN31" s="772">
        <f t="shared" si="4"/>
        <v>0.54652777777777772</v>
      </c>
      <c r="EO31" s="772"/>
      <c r="EP31" s="772"/>
      <c r="EQ31" s="772"/>
      <c r="ER31" s="772"/>
      <c r="ES31" s="763"/>
      <c r="ET31" s="763"/>
      <c r="EU31" s="763"/>
      <c r="EV31" s="763"/>
      <c r="EW31" s="763"/>
      <c r="EX31" s="763"/>
      <c r="EY31" s="763"/>
      <c r="EZ31" s="763"/>
      <c r="FA31" s="763"/>
      <c r="FB31" s="763"/>
      <c r="FC31" s="772">
        <f t="shared" si="5"/>
        <v>0.54652777777777772</v>
      </c>
      <c r="FD31" s="772"/>
      <c r="FE31" s="772"/>
      <c r="FF31" s="772"/>
      <c r="FG31" s="772"/>
      <c r="FH31" s="763" t="s">
        <v>240</v>
      </c>
      <c r="FI31" s="763"/>
      <c r="FJ31" s="763"/>
      <c r="FK31" s="763"/>
      <c r="FL31" s="763"/>
      <c r="FM31" s="763" t="s">
        <v>241</v>
      </c>
      <c r="FN31" s="763"/>
      <c r="FO31" s="763"/>
      <c r="FP31" s="763"/>
      <c r="FQ31" s="763"/>
      <c r="FR31" s="752" t="s">
        <v>242</v>
      </c>
      <c r="FS31" s="753"/>
      <c r="FT31" s="753"/>
      <c r="FU31" s="753"/>
      <c r="FV31" s="753"/>
      <c r="FW31" s="753"/>
      <c r="FX31" s="753"/>
      <c r="FY31" s="753"/>
      <c r="FZ31" s="753"/>
      <c r="GA31" s="754"/>
      <c r="GB31" s="763"/>
      <c r="GC31" s="763"/>
      <c r="GD31" s="763"/>
      <c r="GE31" s="763"/>
      <c r="GF31" s="763"/>
    </row>
    <row r="32" spans="1:188" x14ac:dyDescent="0.2">
      <c r="A32" s="778">
        <v>0.57430555555555551</v>
      </c>
      <c r="B32" s="778"/>
      <c r="C32" s="778"/>
      <c r="D32" s="778"/>
      <c r="E32" s="778"/>
      <c r="F32" s="779" t="s">
        <v>2</v>
      </c>
      <c r="G32" s="780"/>
      <c r="H32" s="780"/>
      <c r="I32" s="780"/>
      <c r="J32" s="780"/>
      <c r="K32" s="780"/>
      <c r="L32" s="780"/>
      <c r="M32" s="780"/>
      <c r="N32" s="781"/>
      <c r="O32" s="746" t="s">
        <v>243</v>
      </c>
      <c r="P32" s="747"/>
      <c r="Q32" s="747"/>
      <c r="R32" s="747"/>
      <c r="S32" s="747"/>
      <c r="T32" s="747"/>
      <c r="U32" s="747"/>
      <c r="V32" s="747"/>
      <c r="W32" s="747"/>
      <c r="X32" s="747"/>
      <c r="Y32" s="747"/>
      <c r="Z32" s="748"/>
      <c r="AA32" s="695" t="s">
        <v>237</v>
      </c>
      <c r="AB32" s="696"/>
      <c r="AC32" s="696"/>
      <c r="AD32" s="696"/>
      <c r="AE32" s="697"/>
      <c r="AF32" s="782">
        <v>35</v>
      </c>
      <c r="AG32" s="782"/>
      <c r="AH32" s="782"/>
      <c r="AI32" s="782"/>
      <c r="AJ32" s="783">
        <f>CEILING(AF32/VLOOKUP(F32,config!A$3:B$25,2,FALSE),1)</f>
        <v>5</v>
      </c>
      <c r="AK32" s="783"/>
      <c r="AL32" s="783"/>
      <c r="AM32" s="783"/>
      <c r="AN32" s="772">
        <f>VLOOKUP(F32,config!A$3:C$25,3,FALSE)</f>
        <v>6.9444444444444447E-4</v>
      </c>
      <c r="AO32" s="772"/>
      <c r="AP32" s="772"/>
      <c r="AQ32" s="772"/>
      <c r="AR32" s="772"/>
      <c r="AS32" s="509"/>
      <c r="AT32" s="510"/>
      <c r="AU32" s="510"/>
      <c r="AV32" s="772">
        <f>VLOOKUP($F32,config!$A$3:$E$25,5,FALSE)</f>
        <v>0</v>
      </c>
      <c r="AW32" s="772"/>
      <c r="AX32" s="772"/>
      <c r="AY32" s="772"/>
      <c r="AZ32" s="772"/>
      <c r="BA32" s="772">
        <f>VLOOKUP($F32,config!$A$3:$E$25,4,FALSE)</f>
        <v>2.0833333333333333E-3</v>
      </c>
      <c r="BB32" s="772"/>
      <c r="BC32" s="772"/>
      <c r="BD32" s="772"/>
      <c r="BE32" s="772"/>
      <c r="BF32" s="772">
        <f t="shared" ref="BF32:BF41" si="15">AJ32*AN32+(AJ32-1)*(AV32+BA32)</f>
        <v>1.1805555555555555E-2</v>
      </c>
      <c r="BG32" s="772"/>
      <c r="BH32" s="772"/>
      <c r="BI32" s="772"/>
      <c r="BJ32" s="772"/>
      <c r="BK32" s="772">
        <f t="shared" si="8"/>
        <v>1.3888888888888888E-2</v>
      </c>
      <c r="BL32" s="772"/>
      <c r="BM32" s="772"/>
      <c r="BN32" s="772"/>
      <c r="BO32" s="772"/>
      <c r="BP32" s="772">
        <f t="shared" si="9"/>
        <v>0.58611111111111103</v>
      </c>
      <c r="BQ32" s="772"/>
      <c r="BR32" s="772"/>
      <c r="BS32" s="772"/>
      <c r="BT32" s="772"/>
      <c r="BU32" s="2"/>
      <c r="BV32" s="773" t="s">
        <v>246</v>
      </c>
      <c r="BW32" s="773"/>
      <c r="BX32" s="773"/>
      <c r="BY32" s="774"/>
      <c r="BZ32" s="775"/>
      <c r="CA32" s="775"/>
      <c r="CB32" s="775"/>
      <c r="CC32" s="775"/>
      <c r="CD32" s="775"/>
      <c r="CE32" s="775"/>
      <c r="CF32" s="775"/>
      <c r="CG32" s="776"/>
      <c r="CH32" s="2"/>
      <c r="CI32" s="763">
        <v>1.3888888888888889E-3</v>
      </c>
      <c r="CJ32" s="763"/>
      <c r="CK32" s="763"/>
      <c r="CL32" s="763"/>
      <c r="CM32" s="763"/>
      <c r="CN32" s="763">
        <v>6.9444444444444447E-4</v>
      </c>
      <c r="CO32" s="763"/>
      <c r="CP32" s="763"/>
      <c r="CQ32" s="763"/>
      <c r="CR32" s="763"/>
      <c r="CS32" s="2"/>
      <c r="CT32" s="708"/>
      <c r="CU32" s="708"/>
      <c r="CV32" s="708"/>
      <c r="CW32" s="708"/>
      <c r="CX32" s="708"/>
      <c r="CY32" s="708"/>
      <c r="CZ32" s="708"/>
      <c r="DA32" s="708"/>
      <c r="DB32" s="708"/>
      <c r="DC32" s="708"/>
      <c r="DD32" s="708"/>
      <c r="DE32" s="708"/>
      <c r="DF32" s="708"/>
      <c r="DG32" s="708"/>
      <c r="DH32" s="708"/>
      <c r="DI32" s="708"/>
      <c r="DJ32" s="708"/>
      <c r="DK32" s="708"/>
      <c r="DL32" s="708"/>
      <c r="DM32" s="708"/>
      <c r="DN32" s="708"/>
      <c r="DO32" s="708"/>
      <c r="DP32" s="708"/>
      <c r="DQ32" s="708"/>
      <c r="DR32" s="708"/>
      <c r="DS32" s="2"/>
      <c r="DT32" s="763">
        <v>6.25E-2</v>
      </c>
      <c r="DU32" s="763"/>
      <c r="DV32" s="763"/>
      <c r="DW32" s="763"/>
      <c r="DX32" s="763"/>
      <c r="DY32" s="777" t="s">
        <v>239</v>
      </c>
      <c r="DZ32" s="772"/>
      <c r="EA32" s="772"/>
      <c r="EB32" s="772"/>
      <c r="EC32" s="772"/>
      <c r="ED32" s="772">
        <f t="shared" si="3"/>
        <v>0.56874999999999998</v>
      </c>
      <c r="EE32" s="772"/>
      <c r="EF32" s="772"/>
      <c r="EG32" s="772"/>
      <c r="EH32" s="772"/>
      <c r="EI32" s="763">
        <v>3.472222222222222E-3</v>
      </c>
      <c r="EJ32" s="763"/>
      <c r="EK32" s="763"/>
      <c r="EL32" s="763"/>
      <c r="EM32" s="763"/>
      <c r="EN32" s="772">
        <f t="shared" si="4"/>
        <v>0.57222222222222219</v>
      </c>
      <c r="EO32" s="772"/>
      <c r="EP32" s="772"/>
      <c r="EQ32" s="772"/>
      <c r="ER32" s="772"/>
      <c r="ES32" s="763"/>
      <c r="ET32" s="763"/>
      <c r="EU32" s="763"/>
      <c r="EV32" s="763"/>
      <c r="EW32" s="763"/>
      <c r="EX32" s="763"/>
      <c r="EY32" s="763"/>
      <c r="EZ32" s="763"/>
      <c r="FA32" s="763"/>
      <c r="FB32" s="763"/>
      <c r="FC32" s="772">
        <f t="shared" si="5"/>
        <v>0.57222222222222219</v>
      </c>
      <c r="FD32" s="772"/>
      <c r="FE32" s="772"/>
      <c r="FF32" s="772"/>
      <c r="FG32" s="772"/>
      <c r="FH32" s="763" t="s">
        <v>240</v>
      </c>
      <c r="FI32" s="763"/>
      <c r="FJ32" s="763"/>
      <c r="FK32" s="763"/>
      <c r="FL32" s="763"/>
      <c r="FM32" s="763" t="s">
        <v>242</v>
      </c>
      <c r="FN32" s="763"/>
      <c r="FO32" s="763"/>
      <c r="FP32" s="763"/>
      <c r="FQ32" s="763"/>
      <c r="FR32" s="752" t="s">
        <v>241</v>
      </c>
      <c r="FS32" s="753"/>
      <c r="FT32" s="753"/>
      <c r="FU32" s="753"/>
      <c r="FV32" s="753"/>
      <c r="FW32" s="753"/>
      <c r="FX32" s="753"/>
      <c r="FY32" s="753"/>
      <c r="FZ32" s="753"/>
      <c r="GA32" s="754"/>
      <c r="GB32" s="763"/>
      <c r="GC32" s="763"/>
      <c r="GD32" s="763"/>
      <c r="GE32" s="763"/>
      <c r="GF32" s="763"/>
    </row>
    <row r="33" spans="1:188" x14ac:dyDescent="0.2">
      <c r="A33" s="778">
        <v>0.60277777777777775</v>
      </c>
      <c r="B33" s="778"/>
      <c r="C33" s="778"/>
      <c r="D33" s="778"/>
      <c r="E33" s="778"/>
      <c r="F33" s="779" t="s">
        <v>4</v>
      </c>
      <c r="G33" s="780"/>
      <c r="H33" s="780"/>
      <c r="I33" s="780"/>
      <c r="J33" s="780"/>
      <c r="K33" s="780"/>
      <c r="L33" s="780"/>
      <c r="M33" s="780"/>
      <c r="N33" s="781"/>
      <c r="O33" s="749" t="s">
        <v>236</v>
      </c>
      <c r="P33" s="750"/>
      <c r="Q33" s="750"/>
      <c r="R33" s="750"/>
      <c r="S33" s="750"/>
      <c r="T33" s="750"/>
      <c r="U33" s="750"/>
      <c r="V33" s="750"/>
      <c r="W33" s="750"/>
      <c r="X33" s="750"/>
      <c r="Y33" s="750"/>
      <c r="Z33" s="751"/>
      <c r="AA33" s="695" t="s">
        <v>248</v>
      </c>
      <c r="AB33" s="696"/>
      <c r="AC33" s="696"/>
      <c r="AD33" s="696"/>
      <c r="AE33" s="697"/>
      <c r="AF33" s="782">
        <v>8</v>
      </c>
      <c r="AG33" s="782"/>
      <c r="AH33" s="782"/>
      <c r="AI33" s="782"/>
      <c r="AJ33" s="783">
        <f>CEILING(AF33/VLOOKUP(F33,config!A$3:B$25,2,FALSE),1)</f>
        <v>1</v>
      </c>
      <c r="AK33" s="783"/>
      <c r="AL33" s="783"/>
      <c r="AM33" s="783"/>
      <c r="AN33" s="772">
        <f>VLOOKUP(F33,config!A$3:C$25,3,FALSE)</f>
        <v>2.0833333333333333E-3</v>
      </c>
      <c r="AO33" s="772"/>
      <c r="AP33" s="772"/>
      <c r="AQ33" s="772"/>
      <c r="AR33" s="772"/>
      <c r="AS33" s="509"/>
      <c r="AT33" s="510"/>
      <c r="AU33" s="510"/>
      <c r="AV33" s="772">
        <f>VLOOKUP($F33,config!$A$3:$E$25,5,FALSE)</f>
        <v>0</v>
      </c>
      <c r="AW33" s="772"/>
      <c r="AX33" s="772"/>
      <c r="AY33" s="772"/>
      <c r="AZ33" s="772"/>
      <c r="BA33" s="772">
        <f>VLOOKUP($F33,config!$A$3:$E$25,4,FALSE)</f>
        <v>1.3888888888888889E-3</v>
      </c>
      <c r="BB33" s="772"/>
      <c r="BC33" s="772"/>
      <c r="BD33" s="772"/>
      <c r="BE33" s="772"/>
      <c r="BF33" s="772">
        <f>AJ33*AN33+(AJ33-1)*(AV33+BA33)</f>
        <v>2.0833333333333333E-3</v>
      </c>
      <c r="BG33" s="772"/>
      <c r="BH33" s="772"/>
      <c r="BI33" s="772"/>
      <c r="BJ33" s="772"/>
      <c r="BK33" s="772">
        <f>BF33+BA33+AV33</f>
        <v>3.472222222222222E-3</v>
      </c>
      <c r="BL33" s="772"/>
      <c r="BM33" s="772"/>
      <c r="BN33" s="772"/>
      <c r="BO33" s="772"/>
      <c r="BP33" s="772">
        <f>A33+BF33</f>
        <v>0.60486111111111107</v>
      </c>
      <c r="BQ33" s="772"/>
      <c r="BR33" s="772"/>
      <c r="BS33" s="772"/>
      <c r="BT33" s="772"/>
      <c r="BU33" s="2"/>
      <c r="BV33" s="773"/>
      <c r="BW33" s="773"/>
      <c r="BX33" s="773"/>
      <c r="BY33" s="774"/>
      <c r="BZ33" s="775"/>
      <c r="CA33" s="775"/>
      <c r="CB33" s="775"/>
      <c r="CC33" s="775"/>
      <c r="CD33" s="775"/>
      <c r="CE33" s="775"/>
      <c r="CF33" s="775"/>
      <c r="CG33" s="776"/>
      <c r="CH33" s="2"/>
      <c r="CI33" s="763">
        <v>1.3888888888888889E-3</v>
      </c>
      <c r="CJ33" s="763"/>
      <c r="CK33" s="763"/>
      <c r="CL33" s="763"/>
      <c r="CM33" s="763"/>
      <c r="CN33" s="763">
        <v>6.9444444444444447E-4</v>
      </c>
      <c r="CO33" s="763"/>
      <c r="CP33" s="763"/>
      <c r="CQ33" s="763"/>
      <c r="CR33" s="763"/>
      <c r="CS33" s="2"/>
      <c r="CT33" s="708"/>
      <c r="CU33" s="708"/>
      <c r="CV33" s="708"/>
      <c r="CW33" s="708"/>
      <c r="CX33" s="708"/>
      <c r="CY33" s="708"/>
      <c r="CZ33" s="708"/>
      <c r="DA33" s="708"/>
      <c r="DB33" s="708"/>
      <c r="DC33" s="708"/>
      <c r="DD33" s="708"/>
      <c r="DE33" s="708"/>
      <c r="DF33" s="708"/>
      <c r="DG33" s="708"/>
      <c r="DH33" s="708"/>
      <c r="DI33" s="708"/>
      <c r="DJ33" s="708"/>
      <c r="DK33" s="708"/>
      <c r="DL33" s="708"/>
      <c r="DM33" s="708"/>
      <c r="DN33" s="708"/>
      <c r="DO33" s="708"/>
      <c r="DP33" s="708"/>
      <c r="DQ33" s="708"/>
      <c r="DR33" s="708"/>
      <c r="DS33" s="2"/>
      <c r="DT33" s="763"/>
      <c r="DU33" s="763"/>
      <c r="DV33" s="763"/>
      <c r="DW33" s="763"/>
      <c r="DX33" s="763"/>
      <c r="DY33" s="777" t="s">
        <v>239</v>
      </c>
      <c r="DZ33" s="772"/>
      <c r="EA33" s="772"/>
      <c r="EB33" s="772"/>
      <c r="EC33" s="772"/>
      <c r="ED33" s="772">
        <f t="shared" si="3"/>
        <v>0.59513888888888888</v>
      </c>
      <c r="EE33" s="772"/>
      <c r="EF33" s="772"/>
      <c r="EG33" s="772"/>
      <c r="EH33" s="772"/>
      <c r="EI33" s="763">
        <v>3.472222222222222E-3</v>
      </c>
      <c r="EJ33" s="763"/>
      <c r="EK33" s="763"/>
      <c r="EL33" s="763"/>
      <c r="EM33" s="763"/>
      <c r="EN33" s="772">
        <f t="shared" si="4"/>
        <v>0.59861111111111109</v>
      </c>
      <c r="EO33" s="772"/>
      <c r="EP33" s="772"/>
      <c r="EQ33" s="772"/>
      <c r="ER33" s="772"/>
      <c r="ES33" s="763">
        <v>6.9444444444444447E-4</v>
      </c>
      <c r="ET33" s="763"/>
      <c r="EU33" s="763"/>
      <c r="EV33" s="763"/>
      <c r="EW33" s="763"/>
      <c r="EX33" s="763">
        <v>2.0833333333333333E-3</v>
      </c>
      <c r="EY33" s="763"/>
      <c r="EZ33" s="763"/>
      <c r="FA33" s="763"/>
      <c r="FB33" s="763"/>
      <c r="FC33" s="772">
        <f t="shared" si="5"/>
        <v>0.60138888888888886</v>
      </c>
      <c r="FD33" s="772"/>
      <c r="FE33" s="772"/>
      <c r="FF33" s="772"/>
      <c r="FG33" s="772"/>
      <c r="FH33" s="763" t="s">
        <v>240</v>
      </c>
      <c r="FI33" s="763"/>
      <c r="FJ33" s="763"/>
      <c r="FK33" s="763"/>
      <c r="FL33" s="763"/>
      <c r="FM33" s="763" t="s">
        <v>241</v>
      </c>
      <c r="FN33" s="763"/>
      <c r="FO33" s="763"/>
      <c r="FP33" s="763"/>
      <c r="FQ33" s="763"/>
      <c r="FR33" s="752" t="s">
        <v>242</v>
      </c>
      <c r="FS33" s="753"/>
      <c r="FT33" s="753"/>
      <c r="FU33" s="753"/>
      <c r="FV33" s="753"/>
      <c r="FW33" s="753"/>
      <c r="FX33" s="753"/>
      <c r="FY33" s="753"/>
      <c r="FZ33" s="753"/>
      <c r="GA33" s="754"/>
      <c r="GB33" s="763"/>
      <c r="GC33" s="763"/>
      <c r="GD33" s="763"/>
      <c r="GE33" s="763"/>
      <c r="GF33" s="763"/>
    </row>
    <row r="34" spans="1:188" x14ac:dyDescent="0.2">
      <c r="A34" s="778">
        <v>0.60625000000000007</v>
      </c>
      <c r="B34" s="778"/>
      <c r="C34" s="778"/>
      <c r="D34" s="778"/>
      <c r="E34" s="778"/>
      <c r="F34" s="779" t="s">
        <v>4</v>
      </c>
      <c r="G34" s="780"/>
      <c r="H34" s="780"/>
      <c r="I34" s="780"/>
      <c r="J34" s="780"/>
      <c r="K34" s="780"/>
      <c r="L34" s="780"/>
      <c r="M34" s="780"/>
      <c r="N34" s="781"/>
      <c r="O34" s="746" t="s">
        <v>243</v>
      </c>
      <c r="P34" s="747"/>
      <c r="Q34" s="747"/>
      <c r="R34" s="747"/>
      <c r="S34" s="747"/>
      <c r="T34" s="747"/>
      <c r="U34" s="747"/>
      <c r="V34" s="747"/>
      <c r="W34" s="747"/>
      <c r="X34" s="747"/>
      <c r="Y34" s="747"/>
      <c r="Z34" s="748"/>
      <c r="AA34" s="695" t="s">
        <v>248</v>
      </c>
      <c r="AB34" s="696"/>
      <c r="AC34" s="696"/>
      <c r="AD34" s="696"/>
      <c r="AE34" s="697"/>
      <c r="AF34" s="782">
        <v>8</v>
      </c>
      <c r="AG34" s="782"/>
      <c r="AH34" s="782"/>
      <c r="AI34" s="782"/>
      <c r="AJ34" s="783">
        <f>CEILING(AF34/VLOOKUP(F34,config!A$3:B$25,2,FALSE),1)</f>
        <v>1</v>
      </c>
      <c r="AK34" s="783"/>
      <c r="AL34" s="783"/>
      <c r="AM34" s="783"/>
      <c r="AN34" s="772">
        <f>VLOOKUP(F34,config!A$3:C$25,3,FALSE)</f>
        <v>2.0833333333333333E-3</v>
      </c>
      <c r="AO34" s="772"/>
      <c r="AP34" s="772"/>
      <c r="AQ34" s="772"/>
      <c r="AR34" s="772"/>
      <c r="AS34" s="509"/>
      <c r="AT34" s="510"/>
      <c r="AU34" s="510"/>
      <c r="AV34" s="772">
        <f>VLOOKUP($F34,config!$A$3:$E$25,5,FALSE)</f>
        <v>0</v>
      </c>
      <c r="AW34" s="772"/>
      <c r="AX34" s="772"/>
      <c r="AY34" s="772"/>
      <c r="AZ34" s="772"/>
      <c r="BA34" s="772">
        <f>VLOOKUP($F34,config!$A$3:$E$25,4,FALSE)</f>
        <v>1.3888888888888889E-3</v>
      </c>
      <c r="BB34" s="772"/>
      <c r="BC34" s="772"/>
      <c r="BD34" s="772"/>
      <c r="BE34" s="772"/>
      <c r="BF34" s="772">
        <f>AJ34*AN34+(AJ34-1)*(AV34+BA34)</f>
        <v>2.0833333333333333E-3</v>
      </c>
      <c r="BG34" s="772"/>
      <c r="BH34" s="772"/>
      <c r="BI34" s="772"/>
      <c r="BJ34" s="772"/>
      <c r="BK34" s="772">
        <f>BF34+BA34+AV34</f>
        <v>3.472222222222222E-3</v>
      </c>
      <c r="BL34" s="772"/>
      <c r="BM34" s="772"/>
      <c r="BN34" s="772"/>
      <c r="BO34" s="772"/>
      <c r="BP34" s="772">
        <f>A34+BF34</f>
        <v>0.60833333333333339</v>
      </c>
      <c r="BQ34" s="772"/>
      <c r="BR34" s="772"/>
      <c r="BS34" s="772"/>
      <c r="BT34" s="772"/>
      <c r="BU34" s="2"/>
      <c r="BV34" s="773"/>
      <c r="BW34" s="773"/>
      <c r="BX34" s="773"/>
      <c r="BY34" s="774"/>
      <c r="BZ34" s="775"/>
      <c r="CA34" s="775"/>
      <c r="CB34" s="775"/>
      <c r="CC34" s="775"/>
      <c r="CD34" s="775"/>
      <c r="CE34" s="775"/>
      <c r="CF34" s="775"/>
      <c r="CG34" s="776"/>
      <c r="CH34" s="2"/>
      <c r="CI34" s="763">
        <v>1.3888888888888889E-3</v>
      </c>
      <c r="CJ34" s="763"/>
      <c r="CK34" s="763"/>
      <c r="CL34" s="763"/>
      <c r="CM34" s="763"/>
      <c r="CN34" s="763">
        <v>6.9444444444444447E-4</v>
      </c>
      <c r="CO34" s="763"/>
      <c r="CP34" s="763"/>
      <c r="CQ34" s="763"/>
      <c r="CR34" s="763"/>
      <c r="CS34" s="2"/>
      <c r="CT34" s="708"/>
      <c r="CU34" s="708"/>
      <c r="CV34" s="708"/>
      <c r="CW34" s="708"/>
      <c r="CX34" s="708"/>
      <c r="CY34" s="708"/>
      <c r="CZ34" s="708"/>
      <c r="DA34" s="708"/>
      <c r="DB34" s="708"/>
      <c r="DC34" s="708"/>
      <c r="DD34" s="708"/>
      <c r="DE34" s="708"/>
      <c r="DF34" s="708"/>
      <c r="DG34" s="708"/>
      <c r="DH34" s="708"/>
      <c r="DI34" s="708"/>
      <c r="DJ34" s="708"/>
      <c r="DK34" s="708"/>
      <c r="DL34" s="708"/>
      <c r="DM34" s="708"/>
      <c r="DN34" s="708"/>
      <c r="DO34" s="708"/>
      <c r="DP34" s="708"/>
      <c r="DQ34" s="708"/>
      <c r="DR34" s="708"/>
      <c r="DS34" s="2"/>
      <c r="DT34" s="763"/>
      <c r="DU34" s="763"/>
      <c r="DV34" s="763"/>
      <c r="DW34" s="763"/>
      <c r="DX34" s="763"/>
      <c r="DY34" s="777" t="s">
        <v>239</v>
      </c>
      <c r="DZ34" s="772"/>
      <c r="EA34" s="772"/>
      <c r="EB34" s="772"/>
      <c r="EC34" s="772"/>
      <c r="ED34" s="772">
        <f t="shared" si="3"/>
        <v>0.5986111111111112</v>
      </c>
      <c r="EE34" s="772"/>
      <c r="EF34" s="772"/>
      <c r="EG34" s="772"/>
      <c r="EH34" s="772"/>
      <c r="EI34" s="763">
        <v>3.472222222222222E-3</v>
      </c>
      <c r="EJ34" s="763"/>
      <c r="EK34" s="763"/>
      <c r="EL34" s="763"/>
      <c r="EM34" s="763"/>
      <c r="EN34" s="772">
        <f t="shared" si="4"/>
        <v>0.60208333333333341</v>
      </c>
      <c r="EO34" s="772"/>
      <c r="EP34" s="772"/>
      <c r="EQ34" s="772"/>
      <c r="ER34" s="772"/>
      <c r="ES34" s="763">
        <v>6.9444444444444447E-4</v>
      </c>
      <c r="ET34" s="763"/>
      <c r="EU34" s="763"/>
      <c r="EV34" s="763"/>
      <c r="EW34" s="763"/>
      <c r="EX34" s="763">
        <v>2.0833333333333333E-3</v>
      </c>
      <c r="EY34" s="763"/>
      <c r="EZ34" s="763"/>
      <c r="FA34" s="763"/>
      <c r="FB34" s="763"/>
      <c r="FC34" s="772">
        <f t="shared" si="5"/>
        <v>0.60486111111111118</v>
      </c>
      <c r="FD34" s="772"/>
      <c r="FE34" s="772"/>
      <c r="FF34" s="772"/>
      <c r="FG34" s="772"/>
      <c r="FH34" s="763" t="s">
        <v>240</v>
      </c>
      <c r="FI34" s="763"/>
      <c r="FJ34" s="763"/>
      <c r="FK34" s="763"/>
      <c r="FL34" s="763"/>
      <c r="FM34" s="763" t="s">
        <v>242</v>
      </c>
      <c r="FN34" s="763"/>
      <c r="FO34" s="763"/>
      <c r="FP34" s="763"/>
      <c r="FQ34" s="763"/>
      <c r="FR34" s="752" t="s">
        <v>241</v>
      </c>
      <c r="FS34" s="753"/>
      <c r="FT34" s="753"/>
      <c r="FU34" s="753"/>
      <c r="FV34" s="753"/>
      <c r="FW34" s="753"/>
      <c r="FX34" s="753"/>
      <c r="FY34" s="753"/>
      <c r="FZ34" s="753"/>
      <c r="GA34" s="754"/>
      <c r="GB34" s="763"/>
      <c r="GC34" s="763"/>
      <c r="GD34" s="763"/>
      <c r="GE34" s="763"/>
      <c r="GF34" s="763"/>
    </row>
    <row r="35" spans="1:188" x14ac:dyDescent="0.2">
      <c r="A35" s="778">
        <v>0.61458333333333337</v>
      </c>
      <c r="B35" s="778"/>
      <c r="C35" s="778"/>
      <c r="D35" s="778"/>
      <c r="E35" s="778"/>
      <c r="F35" s="779" t="s">
        <v>10</v>
      </c>
      <c r="G35" s="780"/>
      <c r="H35" s="780"/>
      <c r="I35" s="780"/>
      <c r="J35" s="780"/>
      <c r="K35" s="780"/>
      <c r="L35" s="780"/>
      <c r="M35" s="780"/>
      <c r="N35" s="781"/>
      <c r="O35" s="749" t="s">
        <v>236</v>
      </c>
      <c r="P35" s="750"/>
      <c r="Q35" s="750"/>
      <c r="R35" s="750"/>
      <c r="S35" s="750"/>
      <c r="T35" s="750"/>
      <c r="U35" s="750"/>
      <c r="V35" s="750"/>
      <c r="W35" s="750"/>
      <c r="X35" s="750"/>
      <c r="Y35" s="750"/>
      <c r="Z35" s="751"/>
      <c r="AA35" s="695" t="s">
        <v>248</v>
      </c>
      <c r="AB35" s="696"/>
      <c r="AC35" s="696"/>
      <c r="AD35" s="696"/>
      <c r="AE35" s="697"/>
      <c r="AF35" s="782">
        <v>8</v>
      </c>
      <c r="AG35" s="782"/>
      <c r="AH35" s="782"/>
      <c r="AI35" s="782"/>
      <c r="AJ35" s="783">
        <f>CEILING(AF35/VLOOKUP(F35,config!A$3:B$25,2,FALSE),1)</f>
        <v>1</v>
      </c>
      <c r="AK35" s="783"/>
      <c r="AL35" s="783"/>
      <c r="AM35" s="783"/>
      <c r="AN35" s="772">
        <f>VLOOKUP(F35,config!A$3:C$25,3,FALSE)</f>
        <v>9.2592592592592585E-4</v>
      </c>
      <c r="AO35" s="772"/>
      <c r="AP35" s="772"/>
      <c r="AQ35" s="772"/>
      <c r="AR35" s="772"/>
      <c r="AS35" s="509"/>
      <c r="AT35" s="510"/>
      <c r="AU35" s="510"/>
      <c r="AV35" s="772">
        <f>VLOOKUP($F35,config!$A$3:$E$25,5,FALSE)</f>
        <v>0</v>
      </c>
      <c r="AW35" s="772"/>
      <c r="AX35" s="772"/>
      <c r="AY35" s="772"/>
      <c r="AZ35" s="772"/>
      <c r="BA35" s="772">
        <f>VLOOKUP($F35,config!$A$3:$E$25,4,FALSE)</f>
        <v>2.0833333333333333E-3</v>
      </c>
      <c r="BB35" s="772"/>
      <c r="BC35" s="772"/>
      <c r="BD35" s="772"/>
      <c r="BE35" s="772"/>
      <c r="BF35" s="772">
        <f>AJ35*AN35+(AJ35-1)*(AV35+BA35)</f>
        <v>9.2592592592592585E-4</v>
      </c>
      <c r="BG35" s="772"/>
      <c r="BH35" s="772"/>
      <c r="BI35" s="772"/>
      <c r="BJ35" s="772"/>
      <c r="BK35" s="772">
        <f>BF35+BA35+AV35</f>
        <v>3.0092592592592593E-3</v>
      </c>
      <c r="BL35" s="772"/>
      <c r="BM35" s="772"/>
      <c r="BN35" s="772"/>
      <c r="BO35" s="772"/>
      <c r="BP35" s="772">
        <f>A35+BF35</f>
        <v>0.61550925925925926</v>
      </c>
      <c r="BQ35" s="772"/>
      <c r="BR35" s="772"/>
      <c r="BS35" s="772"/>
      <c r="BT35" s="772"/>
      <c r="BU35" s="2"/>
      <c r="BV35" s="773"/>
      <c r="BW35" s="773"/>
      <c r="BX35" s="773"/>
      <c r="BY35" s="774"/>
      <c r="BZ35" s="775"/>
      <c r="CA35" s="775"/>
      <c r="CB35" s="775"/>
      <c r="CC35" s="775"/>
      <c r="CD35" s="775"/>
      <c r="CE35" s="775"/>
      <c r="CF35" s="775"/>
      <c r="CG35" s="776"/>
      <c r="CH35" s="2"/>
      <c r="CI35" s="763">
        <v>1.3888888888888889E-3</v>
      </c>
      <c r="CJ35" s="763"/>
      <c r="CK35" s="763"/>
      <c r="CL35" s="763"/>
      <c r="CM35" s="763"/>
      <c r="CN35" s="763">
        <v>6.9444444444444447E-4</v>
      </c>
      <c r="CO35" s="763"/>
      <c r="CP35" s="763"/>
      <c r="CQ35" s="763"/>
      <c r="CR35" s="763"/>
      <c r="CS35" s="2"/>
      <c r="CT35" s="708"/>
      <c r="CU35" s="708"/>
      <c r="CV35" s="708"/>
      <c r="CW35" s="708"/>
      <c r="CX35" s="708"/>
      <c r="CY35" s="708"/>
      <c r="CZ35" s="708"/>
      <c r="DA35" s="708"/>
      <c r="DB35" s="708"/>
      <c r="DC35" s="708"/>
      <c r="DD35" s="708"/>
      <c r="DE35" s="708"/>
      <c r="DF35" s="708"/>
      <c r="DG35" s="708"/>
      <c r="DH35" s="708"/>
      <c r="DI35" s="708"/>
      <c r="DJ35" s="708"/>
      <c r="DK35" s="708"/>
      <c r="DL35" s="708"/>
      <c r="DM35" s="708"/>
      <c r="DN35" s="708"/>
      <c r="DO35" s="708"/>
      <c r="DP35" s="708"/>
      <c r="DQ35" s="708"/>
      <c r="DR35" s="708"/>
      <c r="DS35" s="2"/>
      <c r="DT35" s="763"/>
      <c r="DU35" s="763"/>
      <c r="DV35" s="763"/>
      <c r="DW35" s="763"/>
      <c r="DX35" s="763"/>
      <c r="DY35" s="777" t="s">
        <v>239</v>
      </c>
      <c r="DZ35" s="772"/>
      <c r="EA35" s="772"/>
      <c r="EB35" s="772"/>
      <c r="EC35" s="772"/>
      <c r="ED35" s="772">
        <f t="shared" si="3"/>
        <v>0.60625000000000007</v>
      </c>
      <c r="EE35" s="772"/>
      <c r="EF35" s="772"/>
      <c r="EG35" s="772"/>
      <c r="EH35" s="772"/>
      <c r="EI35" s="763">
        <v>3.472222222222222E-3</v>
      </c>
      <c r="EJ35" s="763"/>
      <c r="EK35" s="763"/>
      <c r="EL35" s="763"/>
      <c r="EM35" s="763"/>
      <c r="EN35" s="772">
        <f t="shared" si="4"/>
        <v>0.60972222222222228</v>
      </c>
      <c r="EO35" s="772"/>
      <c r="EP35" s="772"/>
      <c r="EQ35" s="772"/>
      <c r="ER35" s="772"/>
      <c r="ES35" s="763">
        <v>6.9444444444444447E-4</v>
      </c>
      <c r="ET35" s="763"/>
      <c r="EU35" s="763"/>
      <c r="EV35" s="763"/>
      <c r="EW35" s="763"/>
      <c r="EX35" s="763">
        <v>2.0833333333333333E-3</v>
      </c>
      <c r="EY35" s="763"/>
      <c r="EZ35" s="763"/>
      <c r="FA35" s="763"/>
      <c r="FB35" s="763"/>
      <c r="FC35" s="772">
        <f t="shared" si="5"/>
        <v>0.61250000000000004</v>
      </c>
      <c r="FD35" s="772"/>
      <c r="FE35" s="772"/>
      <c r="FF35" s="772"/>
      <c r="FG35" s="772"/>
      <c r="FH35" s="763" t="s">
        <v>240</v>
      </c>
      <c r="FI35" s="763"/>
      <c r="FJ35" s="763"/>
      <c r="FK35" s="763"/>
      <c r="FL35" s="763"/>
      <c r="FM35" s="763" t="s">
        <v>241</v>
      </c>
      <c r="FN35" s="763"/>
      <c r="FO35" s="763"/>
      <c r="FP35" s="763"/>
      <c r="FQ35" s="763"/>
      <c r="FR35" s="752" t="s">
        <v>242</v>
      </c>
      <c r="FS35" s="753"/>
      <c r="FT35" s="753"/>
      <c r="FU35" s="753"/>
      <c r="FV35" s="753"/>
      <c r="FW35" s="753"/>
      <c r="FX35" s="753"/>
      <c r="FY35" s="753"/>
      <c r="FZ35" s="753"/>
      <c r="GA35" s="754"/>
      <c r="GB35" s="763"/>
      <c r="GC35" s="763"/>
      <c r="GD35" s="763"/>
      <c r="GE35" s="763"/>
      <c r="GF35" s="763"/>
    </row>
    <row r="36" spans="1:188" x14ac:dyDescent="0.2">
      <c r="A36" s="778">
        <v>0.62152777777777779</v>
      </c>
      <c r="B36" s="778"/>
      <c r="C36" s="778"/>
      <c r="D36" s="778"/>
      <c r="E36" s="778"/>
      <c r="F36" s="779" t="s">
        <v>10</v>
      </c>
      <c r="G36" s="780"/>
      <c r="H36" s="780"/>
      <c r="I36" s="780"/>
      <c r="J36" s="780"/>
      <c r="K36" s="780"/>
      <c r="L36" s="780"/>
      <c r="M36" s="780"/>
      <c r="N36" s="781"/>
      <c r="O36" s="746" t="s">
        <v>243</v>
      </c>
      <c r="P36" s="747"/>
      <c r="Q36" s="747"/>
      <c r="R36" s="747"/>
      <c r="S36" s="747"/>
      <c r="T36" s="747"/>
      <c r="U36" s="747"/>
      <c r="V36" s="747"/>
      <c r="W36" s="747"/>
      <c r="X36" s="747"/>
      <c r="Y36" s="747"/>
      <c r="Z36" s="748"/>
      <c r="AA36" s="695" t="s">
        <v>248</v>
      </c>
      <c r="AB36" s="696"/>
      <c r="AC36" s="696"/>
      <c r="AD36" s="696"/>
      <c r="AE36" s="697"/>
      <c r="AF36" s="782">
        <v>8</v>
      </c>
      <c r="AG36" s="782"/>
      <c r="AH36" s="782"/>
      <c r="AI36" s="782"/>
      <c r="AJ36" s="783">
        <f>CEILING(AF36/VLOOKUP(F36,config!A$3:B$25,2,FALSE),1)</f>
        <v>1</v>
      </c>
      <c r="AK36" s="783"/>
      <c r="AL36" s="783"/>
      <c r="AM36" s="783"/>
      <c r="AN36" s="772">
        <f>VLOOKUP(F36,config!A$3:C$25,3,FALSE)</f>
        <v>9.2592592592592585E-4</v>
      </c>
      <c r="AO36" s="772"/>
      <c r="AP36" s="772"/>
      <c r="AQ36" s="772"/>
      <c r="AR36" s="772"/>
      <c r="AS36" s="509"/>
      <c r="AT36" s="510"/>
      <c r="AU36" s="510"/>
      <c r="AV36" s="772">
        <f>VLOOKUP($F36,config!$A$3:$E$25,5,FALSE)</f>
        <v>0</v>
      </c>
      <c r="AW36" s="772"/>
      <c r="AX36" s="772"/>
      <c r="AY36" s="772"/>
      <c r="AZ36" s="772"/>
      <c r="BA36" s="772">
        <f>VLOOKUP($F36,config!$A$3:$E$25,4,FALSE)</f>
        <v>2.0833333333333333E-3</v>
      </c>
      <c r="BB36" s="772"/>
      <c r="BC36" s="772"/>
      <c r="BD36" s="772"/>
      <c r="BE36" s="772"/>
      <c r="BF36" s="772">
        <f>AJ36*AN36+(AJ36-1)*(AV36+BA36)</f>
        <v>9.2592592592592585E-4</v>
      </c>
      <c r="BG36" s="772"/>
      <c r="BH36" s="772"/>
      <c r="BI36" s="772"/>
      <c r="BJ36" s="772"/>
      <c r="BK36" s="772">
        <f>BF36+BA36+AV36</f>
        <v>3.0092592592592593E-3</v>
      </c>
      <c r="BL36" s="772"/>
      <c r="BM36" s="772"/>
      <c r="BN36" s="772"/>
      <c r="BO36" s="772"/>
      <c r="BP36" s="772">
        <f>A36+BF36</f>
        <v>0.62245370370370368</v>
      </c>
      <c r="BQ36" s="772"/>
      <c r="BR36" s="772"/>
      <c r="BS36" s="772"/>
      <c r="BT36" s="772"/>
      <c r="BU36" s="2"/>
      <c r="BV36" s="773"/>
      <c r="BW36" s="773"/>
      <c r="BX36" s="773"/>
      <c r="BY36" s="774"/>
      <c r="BZ36" s="775"/>
      <c r="CA36" s="775"/>
      <c r="CB36" s="775"/>
      <c r="CC36" s="775"/>
      <c r="CD36" s="775"/>
      <c r="CE36" s="775"/>
      <c r="CF36" s="775"/>
      <c r="CG36" s="776"/>
      <c r="CH36" s="2"/>
      <c r="CI36" s="763">
        <v>1.3888888888888889E-3</v>
      </c>
      <c r="CJ36" s="763"/>
      <c r="CK36" s="763"/>
      <c r="CL36" s="763"/>
      <c r="CM36" s="763"/>
      <c r="CN36" s="763">
        <v>6.9444444444444447E-4</v>
      </c>
      <c r="CO36" s="763"/>
      <c r="CP36" s="763"/>
      <c r="CQ36" s="763"/>
      <c r="CR36" s="763"/>
      <c r="CS36" s="2"/>
      <c r="CT36" s="708"/>
      <c r="CU36" s="708"/>
      <c r="CV36" s="708"/>
      <c r="CW36" s="708"/>
      <c r="CX36" s="708"/>
      <c r="CY36" s="708"/>
      <c r="CZ36" s="708"/>
      <c r="DA36" s="708"/>
      <c r="DB36" s="708"/>
      <c r="DC36" s="708"/>
      <c r="DD36" s="708"/>
      <c r="DE36" s="708"/>
      <c r="DF36" s="708"/>
      <c r="DG36" s="708"/>
      <c r="DH36" s="708"/>
      <c r="DI36" s="708"/>
      <c r="DJ36" s="708"/>
      <c r="DK36" s="708"/>
      <c r="DL36" s="708"/>
      <c r="DM36" s="708"/>
      <c r="DN36" s="708"/>
      <c r="DO36" s="708"/>
      <c r="DP36" s="708"/>
      <c r="DQ36" s="708"/>
      <c r="DR36" s="708"/>
      <c r="DS36" s="2"/>
      <c r="DT36" s="763"/>
      <c r="DU36" s="763"/>
      <c r="DV36" s="763"/>
      <c r="DW36" s="763"/>
      <c r="DX36" s="763"/>
      <c r="DY36" s="777" t="s">
        <v>239</v>
      </c>
      <c r="DZ36" s="772"/>
      <c r="EA36" s="772"/>
      <c r="EB36" s="772"/>
      <c r="EC36" s="772"/>
      <c r="ED36" s="772">
        <f t="shared" si="3"/>
        <v>0.61319444444444449</v>
      </c>
      <c r="EE36" s="772"/>
      <c r="EF36" s="772"/>
      <c r="EG36" s="772"/>
      <c r="EH36" s="772"/>
      <c r="EI36" s="763">
        <v>3.472222222222222E-3</v>
      </c>
      <c r="EJ36" s="763"/>
      <c r="EK36" s="763"/>
      <c r="EL36" s="763"/>
      <c r="EM36" s="763"/>
      <c r="EN36" s="772">
        <f t="shared" si="4"/>
        <v>0.6166666666666667</v>
      </c>
      <c r="EO36" s="772"/>
      <c r="EP36" s="772"/>
      <c r="EQ36" s="772"/>
      <c r="ER36" s="772"/>
      <c r="ES36" s="763">
        <v>6.9444444444444447E-4</v>
      </c>
      <c r="ET36" s="763"/>
      <c r="EU36" s="763"/>
      <c r="EV36" s="763"/>
      <c r="EW36" s="763"/>
      <c r="EX36" s="763">
        <v>2.0833333333333333E-3</v>
      </c>
      <c r="EY36" s="763"/>
      <c r="EZ36" s="763"/>
      <c r="FA36" s="763"/>
      <c r="FB36" s="763"/>
      <c r="FC36" s="772">
        <f t="shared" si="5"/>
        <v>0.61944444444444446</v>
      </c>
      <c r="FD36" s="772"/>
      <c r="FE36" s="772"/>
      <c r="FF36" s="772"/>
      <c r="FG36" s="772"/>
      <c r="FH36" s="763" t="s">
        <v>240</v>
      </c>
      <c r="FI36" s="763"/>
      <c r="FJ36" s="763"/>
      <c r="FK36" s="763"/>
      <c r="FL36" s="763"/>
      <c r="FM36" s="763" t="s">
        <v>242</v>
      </c>
      <c r="FN36" s="763"/>
      <c r="FO36" s="763"/>
      <c r="FP36" s="763"/>
      <c r="FQ36" s="763"/>
      <c r="FR36" s="752" t="s">
        <v>241</v>
      </c>
      <c r="FS36" s="753"/>
      <c r="FT36" s="753"/>
      <c r="FU36" s="753"/>
      <c r="FV36" s="753"/>
      <c r="FW36" s="753"/>
      <c r="FX36" s="753"/>
      <c r="FY36" s="753"/>
      <c r="FZ36" s="753"/>
      <c r="GA36" s="754"/>
      <c r="GB36" s="763"/>
      <c r="GC36" s="763"/>
      <c r="GD36" s="763"/>
      <c r="GE36" s="763"/>
      <c r="GF36" s="763"/>
    </row>
    <row r="37" spans="1:188" x14ac:dyDescent="0.2">
      <c r="A37" s="778">
        <v>0.63194444444444442</v>
      </c>
      <c r="B37" s="778"/>
      <c r="C37" s="778"/>
      <c r="D37" s="778"/>
      <c r="E37" s="778"/>
      <c r="F37" s="779" t="s">
        <v>2</v>
      </c>
      <c r="G37" s="780"/>
      <c r="H37" s="780"/>
      <c r="I37" s="780"/>
      <c r="J37" s="780"/>
      <c r="K37" s="780"/>
      <c r="L37" s="780"/>
      <c r="M37" s="780"/>
      <c r="N37" s="781"/>
      <c r="O37" s="749" t="s">
        <v>236</v>
      </c>
      <c r="P37" s="750"/>
      <c r="Q37" s="750"/>
      <c r="R37" s="750"/>
      <c r="S37" s="750"/>
      <c r="T37" s="750"/>
      <c r="U37" s="750"/>
      <c r="V37" s="750"/>
      <c r="W37" s="750"/>
      <c r="X37" s="750"/>
      <c r="Y37" s="750"/>
      <c r="Z37" s="751"/>
      <c r="AA37" s="695" t="s">
        <v>247</v>
      </c>
      <c r="AB37" s="696"/>
      <c r="AC37" s="696"/>
      <c r="AD37" s="696"/>
      <c r="AE37" s="697"/>
      <c r="AF37" s="782">
        <v>24</v>
      </c>
      <c r="AG37" s="782"/>
      <c r="AH37" s="782"/>
      <c r="AI37" s="782"/>
      <c r="AJ37" s="783">
        <f>CEILING(AF37/VLOOKUP(F37,config!A$3:B$25,2,FALSE),1)</f>
        <v>3</v>
      </c>
      <c r="AK37" s="783"/>
      <c r="AL37" s="783"/>
      <c r="AM37" s="783"/>
      <c r="AN37" s="772">
        <f>VLOOKUP(F37,config!A$3:C$25,3,FALSE)</f>
        <v>6.9444444444444447E-4</v>
      </c>
      <c r="AO37" s="772"/>
      <c r="AP37" s="772"/>
      <c r="AQ37" s="772"/>
      <c r="AR37" s="772"/>
      <c r="AS37" s="509"/>
      <c r="AT37" s="510"/>
      <c r="AU37" s="510"/>
      <c r="AV37" s="772">
        <f>VLOOKUP($F37,config!$A$3:$E$25,5,FALSE)</f>
        <v>0</v>
      </c>
      <c r="AW37" s="772"/>
      <c r="AX37" s="772"/>
      <c r="AY37" s="772"/>
      <c r="AZ37" s="772"/>
      <c r="BA37" s="772">
        <f>VLOOKUP($F37,config!$A$3:$E$25,4,FALSE)</f>
        <v>2.0833333333333333E-3</v>
      </c>
      <c r="BB37" s="772"/>
      <c r="BC37" s="772"/>
      <c r="BD37" s="772"/>
      <c r="BE37" s="772"/>
      <c r="BF37" s="772">
        <f t="shared" ref="BF37:BF38" si="16">AJ37*AN37+(AJ37-1)*(AV37+BA37)</f>
        <v>6.2500000000000003E-3</v>
      </c>
      <c r="BG37" s="772"/>
      <c r="BH37" s="772"/>
      <c r="BI37" s="772"/>
      <c r="BJ37" s="772"/>
      <c r="BK37" s="772">
        <f t="shared" ref="BK37:BK38" si="17">BF37+BA37+AV37</f>
        <v>8.3333333333333332E-3</v>
      </c>
      <c r="BL37" s="772"/>
      <c r="BM37" s="772"/>
      <c r="BN37" s="772"/>
      <c r="BO37" s="772"/>
      <c r="BP37" s="772">
        <f t="shared" ref="BP37:BP38" si="18">A37+BF37</f>
        <v>0.6381944444444444</v>
      </c>
      <c r="BQ37" s="772"/>
      <c r="BR37" s="772"/>
      <c r="BS37" s="772"/>
      <c r="BT37" s="772"/>
      <c r="BU37" s="2"/>
      <c r="BV37" s="773" t="s">
        <v>238</v>
      </c>
      <c r="BW37" s="773"/>
      <c r="BX37" s="773"/>
      <c r="BY37" s="774"/>
      <c r="BZ37" s="775"/>
      <c r="CA37" s="775"/>
      <c r="CB37" s="775"/>
      <c r="CC37" s="775"/>
      <c r="CD37" s="775"/>
      <c r="CE37" s="775"/>
      <c r="CF37" s="775"/>
      <c r="CG37" s="776"/>
      <c r="CH37" s="2"/>
      <c r="CI37" s="763">
        <v>1.3888888888888889E-3</v>
      </c>
      <c r="CJ37" s="763"/>
      <c r="CK37" s="763"/>
      <c r="CL37" s="763"/>
      <c r="CM37" s="763"/>
      <c r="CN37" s="763">
        <v>6.9444444444444447E-4</v>
      </c>
      <c r="CO37" s="763"/>
      <c r="CP37" s="763"/>
      <c r="CQ37" s="763"/>
      <c r="CR37" s="763"/>
      <c r="CS37" s="2"/>
      <c r="CT37" s="708"/>
      <c r="CU37" s="708"/>
      <c r="CV37" s="708"/>
      <c r="CW37" s="708"/>
      <c r="CX37" s="708"/>
      <c r="CY37" s="708"/>
      <c r="CZ37" s="708"/>
      <c r="DA37" s="708"/>
      <c r="DB37" s="708"/>
      <c r="DC37" s="708"/>
      <c r="DD37" s="708"/>
      <c r="DE37" s="708"/>
      <c r="DF37" s="708"/>
      <c r="DG37" s="708"/>
      <c r="DH37" s="708"/>
      <c r="DI37" s="708"/>
      <c r="DJ37" s="708"/>
      <c r="DK37" s="708"/>
      <c r="DL37" s="708"/>
      <c r="DM37" s="708"/>
      <c r="DN37" s="708"/>
      <c r="DO37" s="708"/>
      <c r="DP37" s="708"/>
      <c r="DQ37" s="708"/>
      <c r="DR37" s="708"/>
      <c r="DS37" s="2"/>
      <c r="DT37" s="763"/>
      <c r="DU37" s="763"/>
      <c r="DV37" s="763"/>
      <c r="DW37" s="763"/>
      <c r="DX37" s="763"/>
      <c r="DY37" s="777" t="s">
        <v>239</v>
      </c>
      <c r="DZ37" s="772"/>
      <c r="EA37" s="772"/>
      <c r="EB37" s="772"/>
      <c r="EC37" s="772"/>
      <c r="ED37" s="772">
        <f t="shared" si="3"/>
        <v>0.62638888888888888</v>
      </c>
      <c r="EE37" s="772"/>
      <c r="EF37" s="772"/>
      <c r="EG37" s="772"/>
      <c r="EH37" s="772"/>
      <c r="EI37" s="763">
        <v>3.472222222222222E-3</v>
      </c>
      <c r="EJ37" s="763"/>
      <c r="EK37" s="763"/>
      <c r="EL37" s="763"/>
      <c r="EM37" s="763"/>
      <c r="EN37" s="772">
        <f t="shared" si="4"/>
        <v>0.62986111111111109</v>
      </c>
      <c r="EO37" s="772"/>
      <c r="EP37" s="772"/>
      <c r="EQ37" s="772"/>
      <c r="ER37" s="772"/>
      <c r="ES37" s="763"/>
      <c r="ET37" s="763"/>
      <c r="EU37" s="763"/>
      <c r="EV37" s="763"/>
      <c r="EW37" s="763"/>
      <c r="EX37" s="763"/>
      <c r="EY37" s="763"/>
      <c r="EZ37" s="763"/>
      <c r="FA37" s="763"/>
      <c r="FB37" s="763"/>
      <c r="FC37" s="772">
        <f t="shared" si="5"/>
        <v>0.62986111111111109</v>
      </c>
      <c r="FD37" s="772"/>
      <c r="FE37" s="772"/>
      <c r="FF37" s="772"/>
      <c r="FG37" s="772"/>
      <c r="FH37" s="763" t="s">
        <v>240</v>
      </c>
      <c r="FI37" s="763"/>
      <c r="FJ37" s="763"/>
      <c r="FK37" s="763"/>
      <c r="FL37" s="763"/>
      <c r="FM37" s="763" t="s">
        <v>241</v>
      </c>
      <c r="FN37" s="763"/>
      <c r="FO37" s="763"/>
      <c r="FP37" s="763"/>
      <c r="FQ37" s="763"/>
      <c r="FR37" s="752" t="s">
        <v>242</v>
      </c>
      <c r="FS37" s="753"/>
      <c r="FT37" s="753"/>
      <c r="FU37" s="753"/>
      <c r="FV37" s="753"/>
      <c r="FW37" s="753"/>
      <c r="FX37" s="753"/>
      <c r="FY37" s="753"/>
      <c r="FZ37" s="753"/>
      <c r="GA37" s="754"/>
      <c r="GB37" s="763"/>
      <c r="GC37" s="763"/>
      <c r="GD37" s="763"/>
      <c r="GE37" s="763"/>
      <c r="GF37" s="763"/>
    </row>
    <row r="38" spans="1:188" x14ac:dyDescent="0.2">
      <c r="A38" s="778">
        <v>0.64930555555555558</v>
      </c>
      <c r="B38" s="778"/>
      <c r="C38" s="778"/>
      <c r="D38" s="778"/>
      <c r="E38" s="778"/>
      <c r="F38" s="779" t="s">
        <v>2</v>
      </c>
      <c r="G38" s="780"/>
      <c r="H38" s="780"/>
      <c r="I38" s="780"/>
      <c r="J38" s="780"/>
      <c r="K38" s="780"/>
      <c r="L38" s="780"/>
      <c r="M38" s="780"/>
      <c r="N38" s="781"/>
      <c r="O38" s="746" t="s">
        <v>243</v>
      </c>
      <c r="P38" s="747"/>
      <c r="Q38" s="747"/>
      <c r="R38" s="747"/>
      <c r="S38" s="747"/>
      <c r="T38" s="747"/>
      <c r="U38" s="747"/>
      <c r="V38" s="747"/>
      <c r="W38" s="747"/>
      <c r="X38" s="747"/>
      <c r="Y38" s="747"/>
      <c r="Z38" s="748"/>
      <c r="AA38" s="695" t="s">
        <v>247</v>
      </c>
      <c r="AB38" s="696"/>
      <c r="AC38" s="696"/>
      <c r="AD38" s="696"/>
      <c r="AE38" s="697"/>
      <c r="AF38" s="782">
        <v>24</v>
      </c>
      <c r="AG38" s="782"/>
      <c r="AH38" s="782"/>
      <c r="AI38" s="782"/>
      <c r="AJ38" s="783">
        <f>CEILING(AF38/VLOOKUP(F38,config!A$3:B$25,2,FALSE),1)</f>
        <v>3</v>
      </c>
      <c r="AK38" s="783"/>
      <c r="AL38" s="783"/>
      <c r="AM38" s="783"/>
      <c r="AN38" s="772">
        <f>VLOOKUP(F38,config!A$3:C$25,3,FALSE)</f>
        <v>6.9444444444444447E-4</v>
      </c>
      <c r="AO38" s="772"/>
      <c r="AP38" s="772"/>
      <c r="AQ38" s="772"/>
      <c r="AR38" s="772"/>
      <c r="AS38" s="509"/>
      <c r="AT38" s="510"/>
      <c r="AU38" s="510"/>
      <c r="AV38" s="772">
        <f>VLOOKUP($F38,config!$A$3:$E$25,5,FALSE)</f>
        <v>0</v>
      </c>
      <c r="AW38" s="772"/>
      <c r="AX38" s="772"/>
      <c r="AY38" s="772"/>
      <c r="AZ38" s="772"/>
      <c r="BA38" s="772">
        <f>VLOOKUP($F38,config!$A$3:$E$25,4,FALSE)</f>
        <v>2.0833333333333333E-3</v>
      </c>
      <c r="BB38" s="772"/>
      <c r="BC38" s="772"/>
      <c r="BD38" s="772"/>
      <c r="BE38" s="772"/>
      <c r="BF38" s="772">
        <f t="shared" si="16"/>
        <v>6.2500000000000003E-3</v>
      </c>
      <c r="BG38" s="772"/>
      <c r="BH38" s="772"/>
      <c r="BI38" s="772"/>
      <c r="BJ38" s="772"/>
      <c r="BK38" s="772">
        <f t="shared" si="17"/>
        <v>8.3333333333333332E-3</v>
      </c>
      <c r="BL38" s="772"/>
      <c r="BM38" s="772"/>
      <c r="BN38" s="772"/>
      <c r="BO38" s="772"/>
      <c r="BP38" s="772">
        <f t="shared" si="18"/>
        <v>0.65555555555555556</v>
      </c>
      <c r="BQ38" s="772"/>
      <c r="BR38" s="772"/>
      <c r="BS38" s="772"/>
      <c r="BT38" s="772"/>
      <c r="BU38" s="2"/>
      <c r="BV38" s="773" t="s">
        <v>238</v>
      </c>
      <c r="BW38" s="773"/>
      <c r="BX38" s="773"/>
      <c r="BY38" s="774"/>
      <c r="BZ38" s="775"/>
      <c r="CA38" s="775"/>
      <c r="CB38" s="775"/>
      <c r="CC38" s="775"/>
      <c r="CD38" s="775"/>
      <c r="CE38" s="775"/>
      <c r="CF38" s="775"/>
      <c r="CG38" s="776"/>
      <c r="CH38" s="2"/>
      <c r="CI38" s="763">
        <v>1.3888888888888889E-3</v>
      </c>
      <c r="CJ38" s="763"/>
      <c r="CK38" s="763"/>
      <c r="CL38" s="763"/>
      <c r="CM38" s="763"/>
      <c r="CN38" s="763">
        <v>6.9444444444444447E-4</v>
      </c>
      <c r="CO38" s="763"/>
      <c r="CP38" s="763"/>
      <c r="CQ38" s="763"/>
      <c r="CR38" s="763"/>
      <c r="CS38" s="2"/>
      <c r="CT38" s="708"/>
      <c r="CU38" s="708"/>
      <c r="CV38" s="708"/>
      <c r="CW38" s="708"/>
      <c r="CX38" s="708"/>
      <c r="CY38" s="708"/>
      <c r="CZ38" s="708"/>
      <c r="DA38" s="708"/>
      <c r="DB38" s="708"/>
      <c r="DC38" s="708"/>
      <c r="DD38" s="708"/>
      <c r="DE38" s="708"/>
      <c r="DF38" s="708"/>
      <c r="DG38" s="708"/>
      <c r="DH38" s="708"/>
      <c r="DI38" s="708"/>
      <c r="DJ38" s="708"/>
      <c r="DK38" s="708"/>
      <c r="DL38" s="708"/>
      <c r="DM38" s="708"/>
      <c r="DN38" s="708"/>
      <c r="DO38" s="708"/>
      <c r="DP38" s="708"/>
      <c r="DQ38" s="708"/>
      <c r="DR38" s="708"/>
      <c r="DS38" s="2"/>
      <c r="DT38" s="763"/>
      <c r="DU38" s="763"/>
      <c r="DV38" s="763"/>
      <c r="DW38" s="763"/>
      <c r="DX38" s="763"/>
      <c r="DY38" s="777" t="s">
        <v>239</v>
      </c>
      <c r="DZ38" s="772"/>
      <c r="EA38" s="772"/>
      <c r="EB38" s="772"/>
      <c r="EC38" s="772"/>
      <c r="ED38" s="772">
        <f t="shared" si="3"/>
        <v>0.64375000000000004</v>
      </c>
      <c r="EE38" s="772"/>
      <c r="EF38" s="772"/>
      <c r="EG38" s="772"/>
      <c r="EH38" s="772"/>
      <c r="EI38" s="763">
        <v>3.472222222222222E-3</v>
      </c>
      <c r="EJ38" s="763"/>
      <c r="EK38" s="763"/>
      <c r="EL38" s="763"/>
      <c r="EM38" s="763"/>
      <c r="EN38" s="772">
        <f t="shared" si="4"/>
        <v>0.64722222222222225</v>
      </c>
      <c r="EO38" s="772"/>
      <c r="EP38" s="772"/>
      <c r="EQ38" s="772"/>
      <c r="ER38" s="772"/>
      <c r="ES38" s="763"/>
      <c r="ET38" s="763"/>
      <c r="EU38" s="763"/>
      <c r="EV38" s="763"/>
      <c r="EW38" s="763"/>
      <c r="EX38" s="763"/>
      <c r="EY38" s="763"/>
      <c r="EZ38" s="763"/>
      <c r="FA38" s="763"/>
      <c r="FB38" s="763"/>
      <c r="FC38" s="772">
        <f t="shared" si="5"/>
        <v>0.64722222222222225</v>
      </c>
      <c r="FD38" s="772"/>
      <c r="FE38" s="772"/>
      <c r="FF38" s="772"/>
      <c r="FG38" s="772"/>
      <c r="FH38" s="763" t="s">
        <v>240</v>
      </c>
      <c r="FI38" s="763"/>
      <c r="FJ38" s="763"/>
      <c r="FK38" s="763"/>
      <c r="FL38" s="763"/>
      <c r="FM38" s="763" t="s">
        <v>242</v>
      </c>
      <c r="FN38" s="763"/>
      <c r="FO38" s="763"/>
      <c r="FP38" s="763"/>
      <c r="FQ38" s="763"/>
      <c r="FR38" s="752" t="s">
        <v>241</v>
      </c>
      <c r="FS38" s="753"/>
      <c r="FT38" s="753"/>
      <c r="FU38" s="753"/>
      <c r="FV38" s="753"/>
      <c r="FW38" s="753"/>
      <c r="FX38" s="753"/>
      <c r="FY38" s="753"/>
      <c r="FZ38" s="753"/>
      <c r="GA38" s="754"/>
      <c r="GB38" s="763"/>
      <c r="GC38" s="763"/>
      <c r="GD38" s="763"/>
      <c r="GE38" s="763"/>
      <c r="GF38" s="763"/>
    </row>
    <row r="39" spans="1:188" x14ac:dyDescent="0.2">
      <c r="A39" s="778">
        <v>0.6875</v>
      </c>
      <c r="B39" s="778"/>
      <c r="C39" s="778"/>
      <c r="D39" s="778"/>
      <c r="E39" s="778"/>
      <c r="F39" s="779" t="s">
        <v>5</v>
      </c>
      <c r="G39" s="780"/>
      <c r="H39" s="780"/>
      <c r="I39" s="780"/>
      <c r="J39" s="780"/>
      <c r="K39" s="780"/>
      <c r="L39" s="780"/>
      <c r="M39" s="780"/>
      <c r="N39" s="781"/>
      <c r="O39" s="687" t="s">
        <v>236</v>
      </c>
      <c r="P39" s="688"/>
      <c r="Q39" s="688"/>
      <c r="R39" s="688"/>
      <c r="S39" s="688"/>
      <c r="T39" s="688"/>
      <c r="U39" s="688"/>
      <c r="V39" s="688"/>
      <c r="W39" s="688"/>
      <c r="X39" s="688"/>
      <c r="Y39" s="688"/>
      <c r="Z39" s="689"/>
      <c r="AA39" s="695" t="s">
        <v>237</v>
      </c>
      <c r="AB39" s="696"/>
      <c r="AC39" s="696"/>
      <c r="AD39" s="696"/>
      <c r="AE39" s="697"/>
      <c r="AF39" s="782">
        <v>30</v>
      </c>
      <c r="AG39" s="782"/>
      <c r="AH39" s="782"/>
      <c r="AI39" s="782"/>
      <c r="AJ39" s="783">
        <f>CEILING(AF39/VLOOKUP(F39,config!A$3:B$25,2,FALSE),1)</f>
        <v>3</v>
      </c>
      <c r="AK39" s="783"/>
      <c r="AL39" s="783"/>
      <c r="AM39" s="783"/>
      <c r="AN39" s="772">
        <f>VLOOKUP(F39,config!A$3:C$25,3,FALSE)</f>
        <v>4.1666666666666666E-3</v>
      </c>
      <c r="AO39" s="772"/>
      <c r="AP39" s="772"/>
      <c r="AQ39" s="772"/>
      <c r="AR39" s="772"/>
      <c r="AS39" s="509"/>
      <c r="AT39" s="510"/>
      <c r="AU39" s="510"/>
      <c r="AV39" s="772">
        <f>VLOOKUP($F39,config!$A$3:$E$25,5,FALSE)</f>
        <v>0</v>
      </c>
      <c r="AW39" s="772"/>
      <c r="AX39" s="772"/>
      <c r="AY39" s="772"/>
      <c r="AZ39" s="772"/>
      <c r="BA39" s="772">
        <f>VLOOKUP($F39,config!$A$3:$E$25,4,FALSE)</f>
        <v>1.3888888888888889E-3</v>
      </c>
      <c r="BB39" s="772"/>
      <c r="BC39" s="772"/>
      <c r="BD39" s="772"/>
      <c r="BE39" s="772"/>
      <c r="BF39" s="772">
        <f t="shared" si="15"/>
        <v>1.5277777777777779E-2</v>
      </c>
      <c r="BG39" s="772"/>
      <c r="BH39" s="772"/>
      <c r="BI39" s="772"/>
      <c r="BJ39" s="772"/>
      <c r="BK39" s="772">
        <f t="shared" si="8"/>
        <v>1.6666666666666666E-2</v>
      </c>
      <c r="BL39" s="772"/>
      <c r="BM39" s="772"/>
      <c r="BN39" s="772"/>
      <c r="BO39" s="772"/>
      <c r="BP39" s="772">
        <f t="shared" si="9"/>
        <v>0.70277777777777772</v>
      </c>
      <c r="BQ39" s="772"/>
      <c r="BR39" s="772"/>
      <c r="BS39" s="772"/>
      <c r="BT39" s="772"/>
      <c r="BU39" s="2"/>
      <c r="BV39" s="773" t="s">
        <v>383</v>
      </c>
      <c r="BW39" s="773"/>
      <c r="BX39" s="773"/>
      <c r="BY39" s="774"/>
      <c r="BZ39" s="775"/>
      <c r="CA39" s="775"/>
      <c r="CB39" s="775"/>
      <c r="CC39" s="775"/>
      <c r="CD39" s="775"/>
      <c r="CE39" s="775"/>
      <c r="CF39" s="775"/>
      <c r="CG39" s="776"/>
      <c r="CH39" s="2"/>
      <c r="CI39" s="763">
        <v>1.3888888888888889E-3</v>
      </c>
      <c r="CJ39" s="763"/>
      <c r="CK39" s="763"/>
      <c r="CL39" s="763"/>
      <c r="CM39" s="763"/>
      <c r="CN39" s="763">
        <v>6.9444444444444447E-4</v>
      </c>
      <c r="CO39" s="763"/>
      <c r="CP39" s="763"/>
      <c r="CQ39" s="763"/>
      <c r="CR39" s="763"/>
      <c r="CS39" s="2"/>
      <c r="CT39" s="708"/>
      <c r="CU39" s="708"/>
      <c r="CV39" s="708"/>
      <c r="CW39" s="708"/>
      <c r="CX39" s="708"/>
      <c r="CY39" s="708"/>
      <c r="CZ39" s="708"/>
      <c r="DA39" s="708"/>
      <c r="DB39" s="708"/>
      <c r="DC39" s="708"/>
      <c r="DD39" s="708"/>
      <c r="DE39" s="708"/>
      <c r="DF39" s="708"/>
      <c r="DG39" s="708"/>
      <c r="DH39" s="708"/>
      <c r="DI39" s="708"/>
      <c r="DJ39" s="708"/>
      <c r="DK39" s="708"/>
      <c r="DL39" s="708"/>
      <c r="DM39" s="708"/>
      <c r="DN39" s="708"/>
      <c r="DO39" s="708"/>
      <c r="DP39" s="708"/>
      <c r="DQ39" s="708"/>
      <c r="DR39" s="708"/>
      <c r="DS39" s="2"/>
      <c r="DT39" s="763">
        <v>6.25E-2</v>
      </c>
      <c r="DU39" s="763"/>
      <c r="DV39" s="763"/>
      <c r="DW39" s="763"/>
      <c r="DX39" s="763"/>
      <c r="DY39" s="777" t="s">
        <v>239</v>
      </c>
      <c r="DZ39" s="772"/>
      <c r="EA39" s="772"/>
      <c r="EB39" s="772"/>
      <c r="EC39" s="772"/>
      <c r="ED39" s="772">
        <f t="shared" si="3"/>
        <v>0.68263888888888891</v>
      </c>
      <c r="EE39" s="772"/>
      <c r="EF39" s="772"/>
      <c r="EG39" s="772"/>
      <c r="EH39" s="772"/>
      <c r="EI39" s="763">
        <v>3.472222222222222E-3</v>
      </c>
      <c r="EJ39" s="763"/>
      <c r="EK39" s="763"/>
      <c r="EL39" s="763"/>
      <c r="EM39" s="763"/>
      <c r="EN39" s="772">
        <f t="shared" si="4"/>
        <v>0.68611111111111112</v>
      </c>
      <c r="EO39" s="772"/>
      <c r="EP39" s="772"/>
      <c r="EQ39" s="772"/>
      <c r="ER39" s="772"/>
      <c r="ES39" s="763"/>
      <c r="ET39" s="763"/>
      <c r="EU39" s="763"/>
      <c r="EV39" s="763"/>
      <c r="EW39" s="763"/>
      <c r="EX39" s="763"/>
      <c r="EY39" s="763"/>
      <c r="EZ39" s="763"/>
      <c r="FA39" s="763"/>
      <c r="FB39" s="763"/>
      <c r="FC39" s="772">
        <f t="shared" si="5"/>
        <v>0.68611111111111112</v>
      </c>
      <c r="FD39" s="772"/>
      <c r="FE39" s="772"/>
      <c r="FF39" s="772"/>
      <c r="FG39" s="772"/>
      <c r="FH39" s="763" t="s">
        <v>240</v>
      </c>
      <c r="FI39" s="763"/>
      <c r="FJ39" s="763"/>
      <c r="FK39" s="763"/>
      <c r="FL39" s="763"/>
      <c r="FM39" s="763" t="s">
        <v>241</v>
      </c>
      <c r="FN39" s="763"/>
      <c r="FO39" s="763"/>
      <c r="FP39" s="763"/>
      <c r="FQ39" s="763"/>
      <c r="FR39" s="752" t="s">
        <v>242</v>
      </c>
      <c r="FS39" s="753"/>
      <c r="FT39" s="753"/>
      <c r="FU39" s="753"/>
      <c r="FV39" s="753"/>
      <c r="FW39" s="753"/>
      <c r="FX39" s="753"/>
      <c r="FY39" s="753"/>
      <c r="FZ39" s="753"/>
      <c r="GA39" s="754"/>
      <c r="GB39" s="763"/>
      <c r="GC39" s="763"/>
      <c r="GD39" s="763"/>
      <c r="GE39" s="763"/>
      <c r="GF39" s="763"/>
    </row>
    <row r="40" spans="1:188" x14ac:dyDescent="0.2">
      <c r="A40" s="778">
        <v>0.70833333333333337</v>
      </c>
      <c r="B40" s="778"/>
      <c r="C40" s="778"/>
      <c r="D40" s="778"/>
      <c r="E40" s="778"/>
      <c r="F40" s="779" t="s">
        <v>5</v>
      </c>
      <c r="G40" s="780"/>
      <c r="H40" s="780"/>
      <c r="I40" s="780"/>
      <c r="J40" s="780"/>
      <c r="K40" s="780"/>
      <c r="L40" s="780"/>
      <c r="M40" s="780"/>
      <c r="N40" s="781"/>
      <c r="O40" s="746" t="s">
        <v>243</v>
      </c>
      <c r="P40" s="747"/>
      <c r="Q40" s="747"/>
      <c r="R40" s="747"/>
      <c r="S40" s="747"/>
      <c r="T40" s="747"/>
      <c r="U40" s="747"/>
      <c r="V40" s="747"/>
      <c r="W40" s="747"/>
      <c r="X40" s="747"/>
      <c r="Y40" s="747"/>
      <c r="Z40" s="748"/>
      <c r="AA40" s="695" t="s">
        <v>237</v>
      </c>
      <c r="AB40" s="696"/>
      <c r="AC40" s="696"/>
      <c r="AD40" s="696"/>
      <c r="AE40" s="697"/>
      <c r="AF40" s="782">
        <v>30</v>
      </c>
      <c r="AG40" s="782"/>
      <c r="AH40" s="782"/>
      <c r="AI40" s="782"/>
      <c r="AJ40" s="783">
        <f>CEILING(AF40/VLOOKUP(F40,config!A$3:B$25,2,FALSE),1)</f>
        <v>3</v>
      </c>
      <c r="AK40" s="783"/>
      <c r="AL40" s="783"/>
      <c r="AM40" s="783"/>
      <c r="AN40" s="772">
        <f>VLOOKUP(F40,config!A$3:C$25,3,FALSE)</f>
        <v>4.1666666666666666E-3</v>
      </c>
      <c r="AO40" s="772"/>
      <c r="AP40" s="772"/>
      <c r="AQ40" s="772"/>
      <c r="AR40" s="772"/>
      <c r="AS40" s="509"/>
      <c r="AT40" s="510"/>
      <c r="AU40" s="510"/>
      <c r="AV40" s="772">
        <f>VLOOKUP($F40,config!$A$3:$E$25,5,FALSE)</f>
        <v>0</v>
      </c>
      <c r="AW40" s="772"/>
      <c r="AX40" s="772"/>
      <c r="AY40" s="772"/>
      <c r="AZ40" s="772"/>
      <c r="BA40" s="772">
        <f>VLOOKUP($F40,config!$A$3:$E$25,4,FALSE)</f>
        <v>1.3888888888888889E-3</v>
      </c>
      <c r="BB40" s="772"/>
      <c r="BC40" s="772"/>
      <c r="BD40" s="772"/>
      <c r="BE40" s="772"/>
      <c r="BF40" s="772">
        <f t="shared" si="15"/>
        <v>1.5277777777777779E-2</v>
      </c>
      <c r="BG40" s="772"/>
      <c r="BH40" s="772"/>
      <c r="BI40" s="772"/>
      <c r="BJ40" s="772"/>
      <c r="BK40" s="772">
        <f t="shared" si="8"/>
        <v>1.6666666666666666E-2</v>
      </c>
      <c r="BL40" s="772"/>
      <c r="BM40" s="772"/>
      <c r="BN40" s="772"/>
      <c r="BO40" s="772"/>
      <c r="BP40" s="772">
        <f t="shared" si="9"/>
        <v>0.7236111111111112</v>
      </c>
      <c r="BQ40" s="772"/>
      <c r="BR40" s="772"/>
      <c r="BS40" s="772"/>
      <c r="BT40" s="772"/>
      <c r="BU40" s="2"/>
      <c r="BV40" s="773" t="s">
        <v>383</v>
      </c>
      <c r="BW40" s="773"/>
      <c r="BX40" s="773"/>
      <c r="BY40" s="774"/>
      <c r="BZ40" s="775"/>
      <c r="CA40" s="775"/>
      <c r="CB40" s="775"/>
      <c r="CC40" s="775"/>
      <c r="CD40" s="775"/>
      <c r="CE40" s="775"/>
      <c r="CF40" s="775"/>
      <c r="CG40" s="776"/>
      <c r="CH40" s="2"/>
      <c r="CI40" s="763">
        <v>1.3888888888888889E-3</v>
      </c>
      <c r="CJ40" s="763"/>
      <c r="CK40" s="763"/>
      <c r="CL40" s="763"/>
      <c r="CM40" s="763"/>
      <c r="CN40" s="763">
        <v>6.9444444444444447E-4</v>
      </c>
      <c r="CO40" s="763"/>
      <c r="CP40" s="763"/>
      <c r="CQ40" s="763"/>
      <c r="CR40" s="763"/>
      <c r="CS40" s="2"/>
      <c r="CT40" s="708"/>
      <c r="CU40" s="708"/>
      <c r="CV40" s="708"/>
      <c r="CW40" s="708"/>
      <c r="CX40" s="708"/>
      <c r="CY40" s="708"/>
      <c r="CZ40" s="708"/>
      <c r="DA40" s="708"/>
      <c r="DB40" s="708"/>
      <c r="DC40" s="708"/>
      <c r="DD40" s="708"/>
      <c r="DE40" s="708"/>
      <c r="DF40" s="708"/>
      <c r="DG40" s="708"/>
      <c r="DH40" s="708"/>
      <c r="DI40" s="708"/>
      <c r="DJ40" s="708"/>
      <c r="DK40" s="708"/>
      <c r="DL40" s="708"/>
      <c r="DM40" s="708"/>
      <c r="DN40" s="708"/>
      <c r="DO40" s="708"/>
      <c r="DP40" s="708"/>
      <c r="DQ40" s="708"/>
      <c r="DR40" s="708"/>
      <c r="DS40" s="2"/>
      <c r="DT40" s="763">
        <v>6.25E-2</v>
      </c>
      <c r="DU40" s="763"/>
      <c r="DV40" s="763"/>
      <c r="DW40" s="763"/>
      <c r="DX40" s="763"/>
      <c r="DY40" s="777" t="s">
        <v>239</v>
      </c>
      <c r="DZ40" s="772"/>
      <c r="EA40" s="772"/>
      <c r="EB40" s="772"/>
      <c r="EC40" s="772"/>
      <c r="ED40" s="772">
        <f t="shared" si="3"/>
        <v>0.70347222222222228</v>
      </c>
      <c r="EE40" s="772"/>
      <c r="EF40" s="772"/>
      <c r="EG40" s="772"/>
      <c r="EH40" s="772"/>
      <c r="EI40" s="763">
        <v>3.472222222222222E-3</v>
      </c>
      <c r="EJ40" s="763"/>
      <c r="EK40" s="763"/>
      <c r="EL40" s="763"/>
      <c r="EM40" s="763"/>
      <c r="EN40" s="772">
        <f t="shared" si="4"/>
        <v>0.70694444444444449</v>
      </c>
      <c r="EO40" s="772"/>
      <c r="EP40" s="772"/>
      <c r="EQ40" s="772"/>
      <c r="ER40" s="772"/>
      <c r="ES40" s="763"/>
      <c r="ET40" s="763"/>
      <c r="EU40" s="763"/>
      <c r="EV40" s="763"/>
      <c r="EW40" s="763"/>
      <c r="EX40" s="763"/>
      <c r="EY40" s="763"/>
      <c r="EZ40" s="763"/>
      <c r="FA40" s="763"/>
      <c r="FB40" s="763"/>
      <c r="FC40" s="772">
        <f t="shared" si="5"/>
        <v>0.70694444444444449</v>
      </c>
      <c r="FD40" s="772"/>
      <c r="FE40" s="772"/>
      <c r="FF40" s="772"/>
      <c r="FG40" s="772"/>
      <c r="FH40" s="763" t="s">
        <v>240</v>
      </c>
      <c r="FI40" s="763"/>
      <c r="FJ40" s="763"/>
      <c r="FK40" s="763"/>
      <c r="FL40" s="763"/>
      <c r="FM40" s="763" t="s">
        <v>242</v>
      </c>
      <c r="FN40" s="763"/>
      <c r="FO40" s="763"/>
      <c r="FP40" s="763"/>
      <c r="FQ40" s="763"/>
      <c r="FR40" s="752" t="s">
        <v>241</v>
      </c>
      <c r="FS40" s="753"/>
      <c r="FT40" s="753"/>
      <c r="FU40" s="753"/>
      <c r="FV40" s="753"/>
      <c r="FW40" s="753"/>
      <c r="FX40" s="753"/>
      <c r="FY40" s="753"/>
      <c r="FZ40" s="753"/>
      <c r="GA40" s="754"/>
      <c r="GB40" s="763"/>
      <c r="GC40" s="763"/>
      <c r="GD40" s="763"/>
      <c r="GE40" s="763"/>
      <c r="GF40" s="763"/>
    </row>
    <row r="41" spans="1:188" x14ac:dyDescent="0.2">
      <c r="A41" s="778">
        <v>0.72916666666666663</v>
      </c>
      <c r="B41" s="778"/>
      <c r="C41" s="778"/>
      <c r="D41" s="778"/>
      <c r="E41" s="778"/>
      <c r="F41" s="779" t="s">
        <v>2</v>
      </c>
      <c r="G41" s="780"/>
      <c r="H41" s="780"/>
      <c r="I41" s="780"/>
      <c r="J41" s="780"/>
      <c r="K41" s="780"/>
      <c r="L41" s="780"/>
      <c r="M41" s="780"/>
      <c r="N41" s="781"/>
      <c r="O41" s="885" t="s">
        <v>380</v>
      </c>
      <c r="P41" s="886"/>
      <c r="Q41" s="886"/>
      <c r="R41" s="886"/>
      <c r="S41" s="886"/>
      <c r="T41" s="886"/>
      <c r="U41" s="886"/>
      <c r="V41" s="886"/>
      <c r="W41" s="886"/>
      <c r="X41" s="886"/>
      <c r="Y41" s="886"/>
      <c r="Z41" s="887"/>
      <c r="AA41" s="695" t="s">
        <v>237</v>
      </c>
      <c r="AB41" s="696"/>
      <c r="AC41" s="696"/>
      <c r="AD41" s="696"/>
      <c r="AE41" s="697"/>
      <c r="AF41" s="782">
        <v>12</v>
      </c>
      <c r="AG41" s="782"/>
      <c r="AH41" s="782"/>
      <c r="AI41" s="782"/>
      <c r="AJ41" s="783">
        <f>CEILING(AF41/VLOOKUP(F41,config!A$3:B$25,2,FALSE),1)</f>
        <v>2</v>
      </c>
      <c r="AK41" s="783"/>
      <c r="AL41" s="783"/>
      <c r="AM41" s="783"/>
      <c r="AN41" s="772">
        <f>VLOOKUP(F41,config!A$3:C$25,3,FALSE)</f>
        <v>6.9444444444444447E-4</v>
      </c>
      <c r="AO41" s="772"/>
      <c r="AP41" s="772"/>
      <c r="AQ41" s="772"/>
      <c r="AR41" s="772"/>
      <c r="AS41" s="509"/>
      <c r="AT41" s="510"/>
      <c r="AU41" s="510"/>
      <c r="AV41" s="772">
        <f>VLOOKUP($F41,config!$A$3:$E$25,5,FALSE)</f>
        <v>0</v>
      </c>
      <c r="AW41" s="772"/>
      <c r="AX41" s="772"/>
      <c r="AY41" s="772"/>
      <c r="AZ41" s="772"/>
      <c r="BA41" s="772">
        <f>VLOOKUP($F41,config!$A$3:$E$25,4,FALSE)</f>
        <v>2.0833333333333333E-3</v>
      </c>
      <c r="BB41" s="772"/>
      <c r="BC41" s="772"/>
      <c r="BD41" s="772"/>
      <c r="BE41" s="772"/>
      <c r="BF41" s="772">
        <f t="shared" si="15"/>
        <v>3.472222222222222E-3</v>
      </c>
      <c r="BG41" s="772"/>
      <c r="BH41" s="772"/>
      <c r="BI41" s="772"/>
      <c r="BJ41" s="772"/>
      <c r="BK41" s="772">
        <f t="shared" si="8"/>
        <v>5.5555555555555549E-3</v>
      </c>
      <c r="BL41" s="772"/>
      <c r="BM41" s="772"/>
      <c r="BN41" s="772"/>
      <c r="BO41" s="772"/>
      <c r="BP41" s="772">
        <f t="shared" si="9"/>
        <v>0.73263888888888884</v>
      </c>
      <c r="BQ41" s="772"/>
      <c r="BR41" s="772"/>
      <c r="BS41" s="772"/>
      <c r="BT41" s="772"/>
      <c r="BU41" s="2"/>
      <c r="BV41" s="773"/>
      <c r="BW41" s="773"/>
      <c r="BX41" s="773"/>
      <c r="BY41" s="774"/>
      <c r="BZ41" s="775"/>
      <c r="CA41" s="775"/>
      <c r="CB41" s="775"/>
      <c r="CC41" s="775"/>
      <c r="CD41" s="775"/>
      <c r="CE41" s="775"/>
      <c r="CF41" s="775"/>
      <c r="CG41" s="776"/>
      <c r="CH41" s="2"/>
      <c r="CI41" s="763">
        <v>1.3888888888888889E-3</v>
      </c>
      <c r="CJ41" s="763"/>
      <c r="CK41" s="763"/>
      <c r="CL41" s="763"/>
      <c r="CM41" s="763"/>
      <c r="CN41" s="763">
        <v>6.9444444444444447E-4</v>
      </c>
      <c r="CO41" s="763"/>
      <c r="CP41" s="763"/>
      <c r="CQ41" s="763"/>
      <c r="CR41" s="763"/>
      <c r="CS41" s="2"/>
      <c r="CT41" s="708"/>
      <c r="CU41" s="708"/>
      <c r="CV41" s="708"/>
      <c r="CW41" s="708"/>
      <c r="CX41" s="708"/>
      <c r="CY41" s="708"/>
      <c r="CZ41" s="708"/>
      <c r="DA41" s="708"/>
      <c r="DB41" s="708"/>
      <c r="DC41" s="708"/>
      <c r="DD41" s="708"/>
      <c r="DE41" s="708"/>
      <c r="DF41" s="708"/>
      <c r="DG41" s="708"/>
      <c r="DH41" s="708"/>
      <c r="DI41" s="708"/>
      <c r="DJ41" s="708"/>
      <c r="DK41" s="708"/>
      <c r="DL41" s="708"/>
      <c r="DM41" s="708"/>
      <c r="DN41" s="708"/>
      <c r="DO41" s="708"/>
      <c r="DP41" s="708"/>
      <c r="DQ41" s="708"/>
      <c r="DR41" s="708"/>
      <c r="DS41" s="2"/>
      <c r="DT41" s="763"/>
      <c r="DU41" s="763"/>
      <c r="DV41" s="763"/>
      <c r="DW41" s="763"/>
      <c r="DX41" s="763"/>
      <c r="DY41" s="777" t="s">
        <v>239</v>
      </c>
      <c r="DZ41" s="772"/>
      <c r="EA41" s="772"/>
      <c r="EB41" s="772"/>
      <c r="EC41" s="772"/>
      <c r="ED41" s="772">
        <f t="shared" si="3"/>
        <v>0.72361111111111109</v>
      </c>
      <c r="EE41" s="772"/>
      <c r="EF41" s="772"/>
      <c r="EG41" s="772"/>
      <c r="EH41" s="772"/>
      <c r="EI41" s="763">
        <v>3.472222222222222E-3</v>
      </c>
      <c r="EJ41" s="763"/>
      <c r="EK41" s="763"/>
      <c r="EL41" s="763"/>
      <c r="EM41" s="763"/>
      <c r="EN41" s="772">
        <f t="shared" si="4"/>
        <v>0.7270833333333333</v>
      </c>
      <c r="EO41" s="772"/>
      <c r="EP41" s="772"/>
      <c r="EQ41" s="772"/>
      <c r="ER41" s="772"/>
      <c r="ES41" s="763"/>
      <c r="ET41" s="763"/>
      <c r="EU41" s="763"/>
      <c r="EV41" s="763"/>
      <c r="EW41" s="763"/>
      <c r="EX41" s="763"/>
      <c r="EY41" s="763"/>
      <c r="EZ41" s="763"/>
      <c r="FA41" s="763"/>
      <c r="FB41" s="763"/>
      <c r="FC41" s="772">
        <f t="shared" si="5"/>
        <v>0.7270833333333333</v>
      </c>
      <c r="FD41" s="772"/>
      <c r="FE41" s="772"/>
      <c r="FF41" s="772"/>
      <c r="FG41" s="772"/>
      <c r="FH41" s="763" t="s">
        <v>240</v>
      </c>
      <c r="FI41" s="763"/>
      <c r="FJ41" s="763"/>
      <c r="FK41" s="763"/>
      <c r="FL41" s="763"/>
      <c r="FM41" s="763" t="s">
        <v>242</v>
      </c>
      <c r="FN41" s="763"/>
      <c r="FO41" s="763"/>
      <c r="FP41" s="763"/>
      <c r="FQ41" s="763"/>
      <c r="FR41" s="752" t="s">
        <v>241</v>
      </c>
      <c r="FS41" s="753"/>
      <c r="FT41" s="753"/>
      <c r="FU41" s="753"/>
      <c r="FV41" s="753"/>
      <c r="FW41" s="753"/>
      <c r="FX41" s="753"/>
      <c r="FY41" s="753"/>
      <c r="FZ41" s="753"/>
      <c r="GA41" s="754"/>
      <c r="GB41" s="763"/>
      <c r="GC41" s="763"/>
      <c r="GD41" s="763"/>
      <c r="GE41" s="763"/>
      <c r="GF41" s="763"/>
    </row>
    <row r="42" spans="1:188" x14ac:dyDescent="0.2">
      <c r="A42" s="778">
        <v>0.74375000000000002</v>
      </c>
      <c r="B42" s="778"/>
      <c r="C42" s="778"/>
      <c r="D42" s="778"/>
      <c r="E42" s="778"/>
      <c r="F42" s="779" t="s">
        <v>3</v>
      </c>
      <c r="G42" s="780"/>
      <c r="H42" s="780"/>
      <c r="I42" s="780"/>
      <c r="J42" s="780"/>
      <c r="K42" s="780"/>
      <c r="L42" s="780"/>
      <c r="M42" s="780"/>
      <c r="N42" s="781"/>
      <c r="O42" s="879" t="s">
        <v>379</v>
      </c>
      <c r="P42" s="880"/>
      <c r="Q42" s="880"/>
      <c r="R42" s="880"/>
      <c r="S42" s="880"/>
      <c r="T42" s="880"/>
      <c r="U42" s="880"/>
      <c r="V42" s="880"/>
      <c r="W42" s="880"/>
      <c r="X42" s="880"/>
      <c r="Y42" s="880"/>
      <c r="Z42" s="881"/>
      <c r="AA42" s="695" t="s">
        <v>237</v>
      </c>
      <c r="AB42" s="696"/>
      <c r="AC42" s="696"/>
      <c r="AD42" s="696"/>
      <c r="AE42" s="697"/>
      <c r="AF42" s="782">
        <v>13</v>
      </c>
      <c r="AG42" s="782"/>
      <c r="AH42" s="782"/>
      <c r="AI42" s="782"/>
      <c r="AJ42" s="783">
        <f>CEILING(AF42/VLOOKUP(F42,config!A$3:B$25,2,FALSE),1)</f>
        <v>2</v>
      </c>
      <c r="AK42" s="783"/>
      <c r="AL42" s="783"/>
      <c r="AM42" s="783"/>
      <c r="AN42" s="772">
        <f>VLOOKUP(F42,config!A$3:C$25,3,FALSE)</f>
        <v>8.1018518518518516E-4</v>
      </c>
      <c r="AO42" s="772"/>
      <c r="AP42" s="772"/>
      <c r="AQ42" s="772"/>
      <c r="AR42" s="772"/>
      <c r="AS42" s="509"/>
      <c r="AT42" s="510"/>
      <c r="AU42" s="510"/>
      <c r="AV42" s="772">
        <f>VLOOKUP($F42,config!$A$3:$E$25,5,FALSE)</f>
        <v>0</v>
      </c>
      <c r="AW42" s="772"/>
      <c r="AX42" s="772"/>
      <c r="AY42" s="772"/>
      <c r="AZ42" s="772"/>
      <c r="BA42" s="772">
        <f>VLOOKUP($F42,config!$A$3:$E$25,4,FALSE)</f>
        <v>2.0833333333333333E-3</v>
      </c>
      <c r="BB42" s="772"/>
      <c r="BC42" s="772"/>
      <c r="BD42" s="772"/>
      <c r="BE42" s="772"/>
      <c r="BF42" s="772">
        <f>AJ42*AN42+(AJ42-1)*(AV42+BA42)</f>
        <v>3.7037037037037038E-3</v>
      </c>
      <c r="BG42" s="772"/>
      <c r="BH42" s="772"/>
      <c r="BI42" s="772"/>
      <c r="BJ42" s="772"/>
      <c r="BK42" s="772">
        <f>BF42+BA42+AV42</f>
        <v>5.7870370370370367E-3</v>
      </c>
      <c r="BL42" s="772"/>
      <c r="BM42" s="772"/>
      <c r="BN42" s="772"/>
      <c r="BO42" s="772"/>
      <c r="BP42" s="772">
        <f>A42+BF42</f>
        <v>0.74745370370370368</v>
      </c>
      <c r="BQ42" s="772"/>
      <c r="BR42" s="772"/>
      <c r="BS42" s="772"/>
      <c r="BT42" s="772"/>
      <c r="BU42" s="2"/>
      <c r="BV42" s="773"/>
      <c r="BW42" s="773"/>
      <c r="BX42" s="773"/>
      <c r="BY42" s="774"/>
      <c r="BZ42" s="775"/>
      <c r="CA42" s="775"/>
      <c r="CB42" s="775"/>
      <c r="CC42" s="775"/>
      <c r="CD42" s="775"/>
      <c r="CE42" s="775"/>
      <c r="CF42" s="775"/>
      <c r="CG42" s="776"/>
      <c r="CH42" s="2"/>
      <c r="CI42" s="763">
        <v>1.3888888888888889E-3</v>
      </c>
      <c r="CJ42" s="763"/>
      <c r="CK42" s="763"/>
      <c r="CL42" s="763"/>
      <c r="CM42" s="763"/>
      <c r="CN42" s="763">
        <v>6.9444444444444447E-4</v>
      </c>
      <c r="CO42" s="763"/>
      <c r="CP42" s="763"/>
      <c r="CQ42" s="763"/>
      <c r="CR42" s="763"/>
      <c r="CS42" s="2"/>
      <c r="CT42" s="708"/>
      <c r="CU42" s="708"/>
      <c r="CV42" s="708"/>
      <c r="CW42" s="708"/>
      <c r="CX42" s="708"/>
      <c r="CY42" s="708"/>
      <c r="CZ42" s="708"/>
      <c r="DA42" s="708"/>
      <c r="DB42" s="708"/>
      <c r="DC42" s="708"/>
      <c r="DD42" s="708"/>
      <c r="DE42" s="708"/>
      <c r="DF42" s="708"/>
      <c r="DG42" s="708"/>
      <c r="DH42" s="708"/>
      <c r="DI42" s="708"/>
      <c r="DJ42" s="708"/>
      <c r="DK42" s="708"/>
      <c r="DL42" s="708"/>
      <c r="DM42" s="708"/>
      <c r="DN42" s="708"/>
      <c r="DO42" s="708"/>
      <c r="DP42" s="708"/>
      <c r="DQ42" s="708"/>
      <c r="DR42" s="708"/>
      <c r="DS42" s="2"/>
      <c r="DT42" s="763"/>
      <c r="DU42" s="763"/>
      <c r="DV42" s="763"/>
      <c r="DW42" s="763"/>
      <c r="DX42" s="763"/>
      <c r="DY42" s="777" t="s">
        <v>239</v>
      </c>
      <c r="DZ42" s="772"/>
      <c r="EA42" s="772"/>
      <c r="EB42" s="772"/>
      <c r="EC42" s="772"/>
      <c r="ED42" s="772">
        <f t="shared" si="3"/>
        <v>0.73819444444444449</v>
      </c>
      <c r="EE42" s="772"/>
      <c r="EF42" s="772"/>
      <c r="EG42" s="772"/>
      <c r="EH42" s="772"/>
      <c r="EI42" s="763">
        <v>3.472222222222222E-3</v>
      </c>
      <c r="EJ42" s="763"/>
      <c r="EK42" s="763"/>
      <c r="EL42" s="763"/>
      <c r="EM42" s="763"/>
      <c r="EN42" s="772">
        <f t="shared" si="4"/>
        <v>0.7416666666666667</v>
      </c>
      <c r="EO42" s="772"/>
      <c r="EP42" s="772"/>
      <c r="EQ42" s="772"/>
      <c r="ER42" s="772"/>
      <c r="ES42" s="763"/>
      <c r="ET42" s="763"/>
      <c r="EU42" s="763"/>
      <c r="EV42" s="763"/>
      <c r="EW42" s="763"/>
      <c r="EX42" s="763"/>
      <c r="EY42" s="763"/>
      <c r="EZ42" s="763"/>
      <c r="FA42" s="763"/>
      <c r="FB42" s="763"/>
      <c r="FC42" s="772">
        <f t="shared" si="5"/>
        <v>0.7416666666666667</v>
      </c>
      <c r="FD42" s="772"/>
      <c r="FE42" s="772"/>
      <c r="FF42" s="772"/>
      <c r="FG42" s="772"/>
      <c r="FH42" s="763" t="s">
        <v>240</v>
      </c>
      <c r="FI42" s="763"/>
      <c r="FJ42" s="763"/>
      <c r="FK42" s="763"/>
      <c r="FL42" s="763"/>
      <c r="FM42" s="763" t="s">
        <v>241</v>
      </c>
      <c r="FN42" s="763"/>
      <c r="FO42" s="763"/>
      <c r="FP42" s="763"/>
      <c r="FQ42" s="763"/>
      <c r="FR42" s="752" t="s">
        <v>242</v>
      </c>
      <c r="FS42" s="753"/>
      <c r="FT42" s="753"/>
      <c r="FU42" s="753"/>
      <c r="FV42" s="753"/>
      <c r="FW42" s="753"/>
      <c r="FX42" s="753"/>
      <c r="FY42" s="753"/>
      <c r="FZ42" s="753"/>
      <c r="GA42" s="754"/>
      <c r="GB42" s="763"/>
      <c r="GC42" s="763"/>
      <c r="GD42" s="763"/>
      <c r="GE42" s="763"/>
      <c r="GF42" s="763"/>
    </row>
    <row r="43" spans="1:188" x14ac:dyDescent="0.2">
      <c r="A43" s="768">
        <v>0.52430555555555558</v>
      </c>
      <c r="B43" s="768"/>
      <c r="C43" s="768"/>
      <c r="D43" s="768"/>
      <c r="E43" s="768"/>
      <c r="F43" s="769" t="s">
        <v>19</v>
      </c>
      <c r="G43" s="770"/>
      <c r="H43" s="770"/>
      <c r="I43" s="770"/>
      <c r="J43" s="770"/>
      <c r="K43" s="770"/>
      <c r="L43" s="770"/>
      <c r="M43" s="770"/>
      <c r="N43" s="771"/>
      <c r="O43" s="879" t="s">
        <v>379</v>
      </c>
      <c r="P43" s="880"/>
      <c r="Q43" s="880"/>
      <c r="R43" s="880"/>
      <c r="S43" s="880"/>
      <c r="T43" s="880"/>
      <c r="U43" s="880"/>
      <c r="V43" s="880"/>
      <c r="W43" s="880"/>
      <c r="X43" s="880"/>
      <c r="Y43" s="880"/>
      <c r="Z43" s="881"/>
      <c r="AA43" s="758"/>
      <c r="AB43" s="759"/>
      <c r="AC43" s="759"/>
      <c r="AD43" s="759"/>
      <c r="AE43" s="760"/>
      <c r="AF43" s="761">
        <v>13</v>
      </c>
      <c r="AG43" s="761"/>
      <c r="AH43" s="761"/>
      <c r="AI43" s="761"/>
      <c r="AJ43" s="762"/>
      <c r="AK43" s="762"/>
      <c r="AL43" s="762"/>
      <c r="AM43" s="762"/>
      <c r="AN43" s="711">
        <f>VLOOKUP(F43,config!A$3:C$25,3,FALSE)</f>
        <v>8.1018518518518516E-4</v>
      </c>
      <c r="AO43" s="711"/>
      <c r="AP43" s="711"/>
      <c r="AQ43" s="711"/>
      <c r="AR43" s="711"/>
      <c r="AS43" s="764">
        <v>3</v>
      </c>
      <c r="AT43" s="765"/>
      <c r="AU43" s="766"/>
      <c r="AV43" s="711">
        <f>VLOOKUP($F43,config!$A$3:$E$25,5,FALSE)</f>
        <v>0</v>
      </c>
      <c r="AW43" s="711"/>
      <c r="AX43" s="711"/>
      <c r="AY43" s="711"/>
      <c r="AZ43" s="711"/>
      <c r="BA43" s="711">
        <f>VLOOKUP($F43,config!$A$3:$E$25,4,FALSE)</f>
        <v>1.3888888888888888E-2</v>
      </c>
      <c r="BB43" s="711"/>
      <c r="BC43" s="711"/>
      <c r="BD43" s="711"/>
      <c r="BE43" s="711"/>
      <c r="BF43" s="711">
        <f>AF43*AN43*AS43</f>
        <v>3.1597222222222221E-2</v>
      </c>
      <c r="BG43" s="711"/>
      <c r="BH43" s="711"/>
      <c r="BI43" s="711"/>
      <c r="BJ43" s="711"/>
      <c r="BK43" s="711">
        <f>BF43+BA43+AV43</f>
        <v>4.5486111111111109E-2</v>
      </c>
      <c r="BL43" s="711"/>
      <c r="BM43" s="711"/>
      <c r="BN43" s="711"/>
      <c r="BO43" s="711"/>
      <c r="BP43" s="711">
        <f>A43+BF43</f>
        <v>0.55590277777777786</v>
      </c>
      <c r="BQ43" s="711"/>
      <c r="BR43" s="711"/>
      <c r="BS43" s="711"/>
      <c r="BT43" s="711"/>
      <c r="BU43" s="2"/>
      <c r="BV43" s="767"/>
      <c r="BW43" s="767"/>
      <c r="BX43" s="767"/>
      <c r="BY43" s="725"/>
      <c r="BZ43" s="726"/>
      <c r="CA43" s="726"/>
      <c r="CB43" s="726"/>
      <c r="CC43" s="726"/>
      <c r="CD43" s="726"/>
      <c r="CE43" s="726"/>
      <c r="CF43" s="726"/>
      <c r="CG43" s="727"/>
      <c r="CH43" s="2"/>
      <c r="CI43" s="710">
        <v>6.9444444444444447E-4</v>
      </c>
      <c r="CJ43" s="710"/>
      <c r="CK43" s="710"/>
      <c r="CL43" s="710"/>
      <c r="CM43" s="710"/>
      <c r="CN43" s="888"/>
      <c r="CO43" s="888"/>
      <c r="CP43" s="888"/>
      <c r="CQ43" s="888"/>
      <c r="CR43" s="888"/>
      <c r="CS43" s="2"/>
      <c r="CT43" s="710">
        <f>$A43+($BF43/AS43)</f>
        <v>0.53483796296296293</v>
      </c>
      <c r="CU43" s="710"/>
      <c r="CV43" s="710"/>
      <c r="CW43" s="710"/>
      <c r="CX43" s="710"/>
      <c r="CY43" s="712">
        <f>$A43+($BF43/AS43*2)</f>
        <v>0.54537037037037039</v>
      </c>
      <c r="CZ43" s="713"/>
      <c r="DA43" s="713"/>
      <c r="DB43" s="713"/>
      <c r="DC43" s="714"/>
      <c r="DD43" s="712">
        <f>$A43+($BF43/AS43*3)</f>
        <v>0.55590277777777786</v>
      </c>
      <c r="DE43" s="713"/>
      <c r="DF43" s="713"/>
      <c r="DG43" s="713"/>
      <c r="DH43" s="714"/>
      <c r="DI43" s="712">
        <f>$A43+($BF43/AS43*4)</f>
        <v>0.56643518518518521</v>
      </c>
      <c r="DJ43" s="713"/>
      <c r="DK43" s="713"/>
      <c r="DL43" s="713"/>
      <c r="DM43" s="714"/>
      <c r="DN43" s="712">
        <f>$A43+($BF43/AS43*5)</f>
        <v>0.57696759259259256</v>
      </c>
      <c r="DO43" s="713"/>
      <c r="DP43" s="713"/>
      <c r="DQ43" s="713"/>
      <c r="DR43" s="714"/>
      <c r="DS43" s="2"/>
      <c r="DT43" s="710"/>
      <c r="DU43" s="710"/>
      <c r="DV43" s="710"/>
      <c r="DW43" s="710"/>
      <c r="DX43" s="710"/>
      <c r="DY43" s="711">
        <f>A43-DT43</f>
        <v>0.52430555555555558</v>
      </c>
      <c r="DZ43" s="711"/>
      <c r="EA43" s="711"/>
      <c r="EB43" s="711"/>
      <c r="EC43" s="711"/>
      <c r="ED43" s="711">
        <f t="shared" si="3"/>
        <v>0.50347222222222232</v>
      </c>
      <c r="EE43" s="711"/>
      <c r="EF43" s="711"/>
      <c r="EG43" s="711"/>
      <c r="EH43" s="711"/>
      <c r="EI43" s="710">
        <v>6.9444444444444441E-3</v>
      </c>
      <c r="EJ43" s="710"/>
      <c r="EK43" s="710"/>
      <c r="EL43" s="710"/>
      <c r="EM43" s="710"/>
      <c r="EN43" s="711">
        <f t="shared" si="4"/>
        <v>0.51041666666666674</v>
      </c>
      <c r="EO43" s="711"/>
      <c r="EP43" s="711"/>
      <c r="EQ43" s="711"/>
      <c r="ER43" s="711"/>
      <c r="ES43" s="710"/>
      <c r="ET43" s="710"/>
      <c r="EU43" s="710"/>
      <c r="EV43" s="710"/>
      <c r="EW43" s="710"/>
      <c r="EX43" s="710"/>
      <c r="EY43" s="710"/>
      <c r="EZ43" s="710"/>
      <c r="FA43" s="710"/>
      <c r="FB43" s="710"/>
      <c r="FC43" s="711">
        <f t="shared" si="5"/>
        <v>0.51041666666666674</v>
      </c>
      <c r="FD43" s="711"/>
      <c r="FE43" s="711"/>
      <c r="FF43" s="711"/>
      <c r="FG43" s="711"/>
      <c r="FH43" s="710" t="s">
        <v>240</v>
      </c>
      <c r="FI43" s="710"/>
      <c r="FJ43" s="710"/>
      <c r="FK43" s="710"/>
      <c r="FL43" s="710"/>
      <c r="FM43" s="708"/>
      <c r="FN43" s="708"/>
      <c r="FO43" s="708"/>
      <c r="FP43" s="708"/>
      <c r="FQ43" s="708"/>
      <c r="FR43" s="718"/>
      <c r="FS43" s="719"/>
      <c r="FT43" s="719"/>
      <c r="FU43" s="719"/>
      <c r="FV43" s="719"/>
      <c r="FW43" s="719"/>
      <c r="FX43" s="719"/>
      <c r="FY43" s="719"/>
      <c r="FZ43" s="719"/>
      <c r="GA43" s="720"/>
      <c r="GB43" s="710"/>
      <c r="GC43" s="710"/>
      <c r="GD43" s="710"/>
      <c r="GE43" s="710"/>
      <c r="GF43" s="710"/>
    </row>
    <row r="44" spans="1:188" x14ac:dyDescent="0.2">
      <c r="A44" s="768">
        <v>0.55902777777777779</v>
      </c>
      <c r="B44" s="768"/>
      <c r="C44" s="768"/>
      <c r="D44" s="768"/>
      <c r="E44" s="768"/>
      <c r="F44" s="769" t="s">
        <v>15</v>
      </c>
      <c r="G44" s="770"/>
      <c r="H44" s="770"/>
      <c r="I44" s="770"/>
      <c r="J44" s="770"/>
      <c r="K44" s="770"/>
      <c r="L44" s="770"/>
      <c r="M44" s="770"/>
      <c r="N44" s="771"/>
      <c r="O44" s="885" t="s">
        <v>380</v>
      </c>
      <c r="P44" s="886"/>
      <c r="Q44" s="886"/>
      <c r="R44" s="886"/>
      <c r="S44" s="886"/>
      <c r="T44" s="886"/>
      <c r="U44" s="886"/>
      <c r="V44" s="886"/>
      <c r="W44" s="886"/>
      <c r="X44" s="886"/>
      <c r="Y44" s="886"/>
      <c r="Z44" s="887"/>
      <c r="AA44" s="758"/>
      <c r="AB44" s="759"/>
      <c r="AC44" s="759"/>
      <c r="AD44" s="759"/>
      <c r="AE44" s="760"/>
      <c r="AF44" s="761">
        <v>12</v>
      </c>
      <c r="AG44" s="761"/>
      <c r="AH44" s="761"/>
      <c r="AI44" s="761"/>
      <c r="AJ44" s="762"/>
      <c r="AK44" s="762"/>
      <c r="AL44" s="762"/>
      <c r="AM44" s="762"/>
      <c r="AN44" s="711">
        <f>VLOOKUP(F44,config!A$3:C$25,3,FALSE)</f>
        <v>6.2499999999999995E-3</v>
      </c>
      <c r="AO44" s="711"/>
      <c r="AP44" s="711"/>
      <c r="AQ44" s="711"/>
      <c r="AR44" s="711"/>
      <c r="AS44" s="764">
        <v>1</v>
      </c>
      <c r="AT44" s="765"/>
      <c r="AU44" s="766"/>
      <c r="AV44" s="711">
        <f>VLOOKUP($F44,config!$A$3:$E$25,5,FALSE)</f>
        <v>0</v>
      </c>
      <c r="AW44" s="711"/>
      <c r="AX44" s="711"/>
      <c r="AY44" s="711"/>
      <c r="AZ44" s="711"/>
      <c r="BA44" s="711">
        <f>VLOOKUP($F44,config!$A$3:$E$25,4,FALSE)</f>
        <v>1.3888888888888888E-2</v>
      </c>
      <c r="BB44" s="711"/>
      <c r="BC44" s="711"/>
      <c r="BD44" s="711"/>
      <c r="BE44" s="711"/>
      <c r="BF44" s="711">
        <f t="shared" ref="BF44" si="19">AF44*AN44*AS44</f>
        <v>7.4999999999999997E-2</v>
      </c>
      <c r="BG44" s="711"/>
      <c r="BH44" s="711"/>
      <c r="BI44" s="711"/>
      <c r="BJ44" s="711"/>
      <c r="BK44" s="711">
        <f t="shared" si="8"/>
        <v>8.8888888888888878E-2</v>
      </c>
      <c r="BL44" s="711"/>
      <c r="BM44" s="711"/>
      <c r="BN44" s="711"/>
      <c r="BO44" s="711"/>
      <c r="BP44" s="711">
        <f t="shared" si="9"/>
        <v>0.63402777777777775</v>
      </c>
      <c r="BQ44" s="711"/>
      <c r="BR44" s="711"/>
      <c r="BS44" s="711"/>
      <c r="BT44" s="711"/>
      <c r="BU44" s="2"/>
      <c r="BV44" s="767"/>
      <c r="BW44" s="767"/>
      <c r="BX44" s="767"/>
      <c r="BY44" s="725"/>
      <c r="BZ44" s="726"/>
      <c r="CA44" s="726"/>
      <c r="CB44" s="726"/>
      <c r="CC44" s="726"/>
      <c r="CD44" s="726"/>
      <c r="CE44" s="726"/>
      <c r="CF44" s="726"/>
      <c r="CG44" s="727"/>
      <c r="CH44" s="2"/>
      <c r="CI44" s="710">
        <v>6.9444444444444447E-4</v>
      </c>
      <c r="CJ44" s="710"/>
      <c r="CK44" s="710"/>
      <c r="CL44" s="710"/>
      <c r="CM44" s="710"/>
      <c r="CN44" s="888"/>
      <c r="CO44" s="888"/>
      <c r="CP44" s="888"/>
      <c r="CQ44" s="888"/>
      <c r="CR44" s="888"/>
      <c r="CS44" s="2"/>
      <c r="CT44" s="710">
        <f>$A44+($BF44/6)</f>
        <v>0.57152777777777775</v>
      </c>
      <c r="CU44" s="710"/>
      <c r="CV44" s="710"/>
      <c r="CW44" s="710"/>
      <c r="CX44" s="710"/>
      <c r="CY44" s="712">
        <f>$A44+($BF44/6*2)</f>
        <v>0.58402777777777781</v>
      </c>
      <c r="CZ44" s="713"/>
      <c r="DA44" s="713"/>
      <c r="DB44" s="713"/>
      <c r="DC44" s="714"/>
      <c r="DD44" s="712">
        <f>$A44+($BF44/6*3)</f>
        <v>0.59652777777777777</v>
      </c>
      <c r="DE44" s="713"/>
      <c r="DF44" s="713"/>
      <c r="DG44" s="713"/>
      <c r="DH44" s="714"/>
      <c r="DI44" s="712">
        <f>$A44+($BF44/6*4)</f>
        <v>0.60902777777777783</v>
      </c>
      <c r="DJ44" s="713"/>
      <c r="DK44" s="713"/>
      <c r="DL44" s="713"/>
      <c r="DM44" s="714"/>
      <c r="DN44" s="712">
        <f>$A44+($BF44/6*5)</f>
        <v>0.62152777777777779</v>
      </c>
      <c r="DO44" s="713"/>
      <c r="DP44" s="713"/>
      <c r="DQ44" s="713"/>
      <c r="DR44" s="714"/>
      <c r="DS44" s="2"/>
      <c r="DT44" s="710"/>
      <c r="DU44" s="710"/>
      <c r="DV44" s="710"/>
      <c r="DW44" s="710"/>
      <c r="DX44" s="710"/>
      <c r="DY44" s="711">
        <f t="shared" ref="DY44" si="20">A44-DT44</f>
        <v>0.55902777777777779</v>
      </c>
      <c r="DZ44" s="711"/>
      <c r="EA44" s="711"/>
      <c r="EB44" s="711"/>
      <c r="EC44" s="711"/>
      <c r="ED44" s="711">
        <f t="shared" si="3"/>
        <v>0.53819444444444453</v>
      </c>
      <c r="EE44" s="711"/>
      <c r="EF44" s="711"/>
      <c r="EG44" s="711"/>
      <c r="EH44" s="711"/>
      <c r="EI44" s="710">
        <v>6.9444444444444441E-3</v>
      </c>
      <c r="EJ44" s="710"/>
      <c r="EK44" s="710"/>
      <c r="EL44" s="710"/>
      <c r="EM44" s="710"/>
      <c r="EN44" s="711">
        <f t="shared" si="4"/>
        <v>0.54513888888888895</v>
      </c>
      <c r="EO44" s="711"/>
      <c r="EP44" s="711"/>
      <c r="EQ44" s="711"/>
      <c r="ER44" s="711"/>
      <c r="ES44" s="710"/>
      <c r="ET44" s="710"/>
      <c r="EU44" s="710"/>
      <c r="EV44" s="710"/>
      <c r="EW44" s="710"/>
      <c r="EX44" s="710"/>
      <c r="EY44" s="710"/>
      <c r="EZ44" s="710"/>
      <c r="FA44" s="710"/>
      <c r="FB44" s="710"/>
      <c r="FC44" s="711">
        <f t="shared" si="5"/>
        <v>0.54513888888888895</v>
      </c>
      <c r="FD44" s="711"/>
      <c r="FE44" s="711"/>
      <c r="FF44" s="711"/>
      <c r="FG44" s="711"/>
      <c r="FH44" s="710" t="s">
        <v>240</v>
      </c>
      <c r="FI44" s="710"/>
      <c r="FJ44" s="710"/>
      <c r="FK44" s="710"/>
      <c r="FL44" s="710"/>
      <c r="FM44" s="708"/>
      <c r="FN44" s="708"/>
      <c r="FO44" s="708"/>
      <c r="FP44" s="708"/>
      <c r="FQ44" s="708"/>
      <c r="FR44" s="718"/>
      <c r="FS44" s="719"/>
      <c r="FT44" s="719"/>
      <c r="FU44" s="719"/>
      <c r="FV44" s="719"/>
      <c r="FW44" s="719"/>
      <c r="FX44" s="719"/>
      <c r="FY44" s="719"/>
      <c r="FZ44" s="719"/>
      <c r="GA44" s="720"/>
      <c r="GB44" s="710"/>
      <c r="GC44" s="710"/>
      <c r="GD44" s="710"/>
      <c r="GE44" s="710"/>
      <c r="GF44" s="710"/>
    </row>
    <row r="45" spans="1:188" x14ac:dyDescent="0.2">
      <c r="A45" s="768">
        <v>0.55902777777777779</v>
      </c>
      <c r="B45" s="768"/>
      <c r="C45" s="768"/>
      <c r="D45" s="768"/>
      <c r="E45" s="768"/>
      <c r="F45" s="769" t="s">
        <v>24</v>
      </c>
      <c r="G45" s="770"/>
      <c r="H45" s="770"/>
      <c r="I45" s="770"/>
      <c r="J45" s="770"/>
      <c r="K45" s="770"/>
      <c r="L45" s="770"/>
      <c r="M45" s="770"/>
      <c r="N45" s="771"/>
      <c r="O45" s="746" t="s">
        <v>243</v>
      </c>
      <c r="P45" s="747"/>
      <c r="Q45" s="747"/>
      <c r="R45" s="747"/>
      <c r="S45" s="747"/>
      <c r="T45" s="747"/>
      <c r="U45" s="747"/>
      <c r="V45" s="747"/>
      <c r="W45" s="747"/>
      <c r="X45" s="747"/>
      <c r="Y45" s="747"/>
      <c r="Z45" s="748"/>
      <c r="AA45" s="758" t="s">
        <v>248</v>
      </c>
      <c r="AB45" s="759"/>
      <c r="AC45" s="759"/>
      <c r="AD45" s="759"/>
      <c r="AE45" s="760"/>
      <c r="AF45" s="761">
        <v>12</v>
      </c>
      <c r="AG45" s="761"/>
      <c r="AH45" s="761"/>
      <c r="AI45" s="761"/>
      <c r="AJ45" s="762"/>
      <c r="AK45" s="762"/>
      <c r="AL45" s="762"/>
      <c r="AM45" s="762"/>
      <c r="AN45" s="711">
        <f>VLOOKUP(F45,config!A$3:C$25,3,FALSE)</f>
        <v>8.1018518518518516E-4</v>
      </c>
      <c r="AO45" s="711"/>
      <c r="AP45" s="711"/>
      <c r="AQ45" s="711"/>
      <c r="AR45" s="711"/>
      <c r="AS45" s="764">
        <v>5</v>
      </c>
      <c r="AT45" s="765"/>
      <c r="AU45" s="766"/>
      <c r="AV45" s="711">
        <f>VLOOKUP($F45,config!$A$3:$E$25,5,FALSE)</f>
        <v>0</v>
      </c>
      <c r="AW45" s="711"/>
      <c r="AX45" s="711"/>
      <c r="AY45" s="711"/>
      <c r="AZ45" s="711"/>
      <c r="BA45" s="711">
        <f>VLOOKUP($F45,config!$A$3:$E$25,4,FALSE)</f>
        <v>1.3888888888888888E-2</v>
      </c>
      <c r="BB45" s="711"/>
      <c r="BC45" s="711"/>
      <c r="BD45" s="711"/>
      <c r="BE45" s="711"/>
      <c r="BF45" s="711">
        <f t="shared" ref="BF45" si="21">AF45*AN45*AS45</f>
        <v>4.8611111111111112E-2</v>
      </c>
      <c r="BG45" s="711"/>
      <c r="BH45" s="711"/>
      <c r="BI45" s="711"/>
      <c r="BJ45" s="711"/>
      <c r="BK45" s="711">
        <f t="shared" ref="BK45" si="22">BF45+BA45+AV45</f>
        <v>6.25E-2</v>
      </c>
      <c r="BL45" s="711"/>
      <c r="BM45" s="711"/>
      <c r="BN45" s="711"/>
      <c r="BO45" s="711"/>
      <c r="BP45" s="711">
        <f t="shared" ref="BP45" si="23">A45+BF45</f>
        <v>0.60763888888888895</v>
      </c>
      <c r="BQ45" s="711"/>
      <c r="BR45" s="711"/>
      <c r="BS45" s="711"/>
      <c r="BT45" s="711"/>
      <c r="BU45" s="2"/>
      <c r="BV45" s="767"/>
      <c r="BW45" s="767"/>
      <c r="BX45" s="767"/>
      <c r="BY45" s="725"/>
      <c r="BZ45" s="726"/>
      <c r="CA45" s="726"/>
      <c r="CB45" s="726"/>
      <c r="CC45" s="726"/>
      <c r="CD45" s="726"/>
      <c r="CE45" s="726"/>
      <c r="CF45" s="726"/>
      <c r="CG45" s="727"/>
      <c r="CH45" s="2"/>
      <c r="CI45" s="710">
        <v>6.9444444444444447E-4</v>
      </c>
      <c r="CJ45" s="710"/>
      <c r="CK45" s="710"/>
      <c r="CL45" s="710"/>
      <c r="CM45" s="710"/>
      <c r="CN45" s="888"/>
      <c r="CO45" s="888"/>
      <c r="CP45" s="888"/>
      <c r="CQ45" s="888"/>
      <c r="CR45" s="888"/>
      <c r="CS45" s="2"/>
      <c r="CT45" s="710">
        <f>$A45+($BF45/AS45)</f>
        <v>0.56874999999999998</v>
      </c>
      <c r="CU45" s="710"/>
      <c r="CV45" s="710"/>
      <c r="CW45" s="710"/>
      <c r="CX45" s="710"/>
      <c r="CY45" s="712">
        <f>$A45+($BF45/AS45*2)</f>
        <v>0.57847222222222228</v>
      </c>
      <c r="CZ45" s="713"/>
      <c r="DA45" s="713"/>
      <c r="DB45" s="713"/>
      <c r="DC45" s="714"/>
      <c r="DD45" s="712">
        <f>$A45+($BF45/AS45*3)</f>
        <v>0.58819444444444446</v>
      </c>
      <c r="DE45" s="713"/>
      <c r="DF45" s="713"/>
      <c r="DG45" s="713"/>
      <c r="DH45" s="714"/>
      <c r="DI45" s="712">
        <f>$A45+($BF45/AS45*4)</f>
        <v>0.59791666666666665</v>
      </c>
      <c r="DJ45" s="713"/>
      <c r="DK45" s="713"/>
      <c r="DL45" s="713"/>
      <c r="DM45" s="714"/>
      <c r="DN45" s="712">
        <f>$A45+($BF45/AS45*5)</f>
        <v>0.60763888888888895</v>
      </c>
      <c r="DO45" s="713"/>
      <c r="DP45" s="713"/>
      <c r="DQ45" s="713"/>
      <c r="DR45" s="714"/>
      <c r="DS45" s="2"/>
      <c r="DT45" s="710">
        <v>6.25E-2</v>
      </c>
      <c r="DU45" s="710"/>
      <c r="DV45" s="710"/>
      <c r="DW45" s="710"/>
      <c r="DX45" s="710"/>
      <c r="DY45" s="711">
        <f t="shared" ref="DY45" si="24">A45-DT45</f>
        <v>0.49652777777777779</v>
      </c>
      <c r="DZ45" s="711"/>
      <c r="EA45" s="711"/>
      <c r="EB45" s="711"/>
      <c r="EC45" s="711"/>
      <c r="ED45" s="711">
        <f t="shared" si="3"/>
        <v>0.53472222222222232</v>
      </c>
      <c r="EE45" s="711"/>
      <c r="EF45" s="711"/>
      <c r="EG45" s="711"/>
      <c r="EH45" s="711"/>
      <c r="EI45" s="710">
        <v>6.9444444444444397E-3</v>
      </c>
      <c r="EJ45" s="710"/>
      <c r="EK45" s="710"/>
      <c r="EL45" s="710"/>
      <c r="EM45" s="710"/>
      <c r="EN45" s="711">
        <f t="shared" si="4"/>
        <v>0.54166666666666674</v>
      </c>
      <c r="EO45" s="711"/>
      <c r="EP45" s="711"/>
      <c r="EQ45" s="711"/>
      <c r="ER45" s="711"/>
      <c r="ES45" s="710">
        <v>6.9444444444444447E-4</v>
      </c>
      <c r="ET45" s="710"/>
      <c r="EU45" s="710"/>
      <c r="EV45" s="710"/>
      <c r="EW45" s="710"/>
      <c r="EX45" s="710">
        <v>2.7777777777777779E-3</v>
      </c>
      <c r="EY45" s="710"/>
      <c r="EZ45" s="710"/>
      <c r="FA45" s="710"/>
      <c r="FB45" s="710"/>
      <c r="FC45" s="711">
        <f t="shared" si="5"/>
        <v>0.54513888888888895</v>
      </c>
      <c r="FD45" s="711"/>
      <c r="FE45" s="711"/>
      <c r="FF45" s="711"/>
      <c r="FG45" s="711"/>
      <c r="FH45" s="710" t="s">
        <v>240</v>
      </c>
      <c r="FI45" s="710"/>
      <c r="FJ45" s="710"/>
      <c r="FK45" s="710"/>
      <c r="FL45" s="710"/>
      <c r="FM45" s="708"/>
      <c r="FN45" s="708"/>
      <c r="FO45" s="708"/>
      <c r="FP45" s="708"/>
      <c r="FQ45" s="708"/>
      <c r="FR45" s="718"/>
      <c r="FS45" s="719"/>
      <c r="FT45" s="719"/>
      <c r="FU45" s="719"/>
      <c r="FV45" s="719"/>
      <c r="FW45" s="719"/>
      <c r="FX45" s="719"/>
      <c r="FY45" s="719"/>
      <c r="FZ45" s="719"/>
      <c r="GA45" s="720"/>
      <c r="GB45" s="710"/>
      <c r="GC45" s="710"/>
      <c r="GD45" s="710"/>
      <c r="GE45" s="710"/>
      <c r="GF45" s="710"/>
    </row>
    <row r="46" spans="1:188" x14ac:dyDescent="0.2">
      <c r="A46" s="768">
        <v>0.57986111111111105</v>
      </c>
      <c r="B46" s="768"/>
      <c r="C46" s="768"/>
      <c r="D46" s="768"/>
      <c r="E46" s="768"/>
      <c r="F46" s="769" t="s">
        <v>26</v>
      </c>
      <c r="G46" s="770"/>
      <c r="H46" s="770"/>
      <c r="I46" s="770"/>
      <c r="J46" s="770"/>
      <c r="K46" s="770"/>
      <c r="L46" s="770"/>
      <c r="M46" s="770"/>
      <c r="N46" s="771"/>
      <c r="O46" s="879" t="s">
        <v>379</v>
      </c>
      <c r="P46" s="880"/>
      <c r="Q46" s="880"/>
      <c r="R46" s="880"/>
      <c r="S46" s="880"/>
      <c r="T46" s="880"/>
      <c r="U46" s="880"/>
      <c r="V46" s="880"/>
      <c r="W46" s="880"/>
      <c r="X46" s="880"/>
      <c r="Y46" s="880"/>
      <c r="Z46" s="881"/>
      <c r="AA46" s="758"/>
      <c r="AB46" s="759"/>
      <c r="AC46" s="759"/>
      <c r="AD46" s="759"/>
      <c r="AE46" s="760"/>
      <c r="AF46" s="761">
        <v>13</v>
      </c>
      <c r="AG46" s="761"/>
      <c r="AH46" s="761"/>
      <c r="AI46" s="761"/>
      <c r="AJ46" s="762"/>
      <c r="AK46" s="762"/>
      <c r="AL46" s="762"/>
      <c r="AM46" s="762"/>
      <c r="AN46" s="711">
        <f>VLOOKUP(F46,config!A$3:C$25,3,FALSE)</f>
        <v>6.3657407407407402E-4</v>
      </c>
      <c r="AO46" s="711"/>
      <c r="AP46" s="711"/>
      <c r="AQ46" s="711"/>
      <c r="AR46" s="711"/>
      <c r="AS46" s="764">
        <v>3</v>
      </c>
      <c r="AT46" s="765"/>
      <c r="AU46" s="766"/>
      <c r="AV46" s="711">
        <f>VLOOKUP($F46,config!$A$3:$E$25,5,FALSE)</f>
        <v>0</v>
      </c>
      <c r="AW46" s="711"/>
      <c r="AX46" s="711"/>
      <c r="AY46" s="711"/>
      <c r="AZ46" s="711"/>
      <c r="BA46" s="711">
        <f>VLOOKUP($F46,config!$A$3:$E$25,4,FALSE)</f>
        <v>1.3888888888888888E-2</v>
      </c>
      <c r="BB46" s="711"/>
      <c r="BC46" s="711"/>
      <c r="BD46" s="711"/>
      <c r="BE46" s="711"/>
      <c r="BF46" s="711">
        <f>AF46*AN46*AS46</f>
        <v>2.4826388888888884E-2</v>
      </c>
      <c r="BG46" s="711"/>
      <c r="BH46" s="711"/>
      <c r="BI46" s="711"/>
      <c r="BJ46" s="711"/>
      <c r="BK46" s="711">
        <f>BF46+BA46+AV46</f>
        <v>3.8715277777777772E-2</v>
      </c>
      <c r="BL46" s="711"/>
      <c r="BM46" s="711"/>
      <c r="BN46" s="711"/>
      <c r="BO46" s="711"/>
      <c r="BP46" s="711">
        <f>A46+BF46</f>
        <v>0.60468749999999993</v>
      </c>
      <c r="BQ46" s="711"/>
      <c r="BR46" s="711"/>
      <c r="BS46" s="711"/>
      <c r="BT46" s="711"/>
      <c r="BU46" s="2"/>
      <c r="BV46" s="767"/>
      <c r="BW46" s="767"/>
      <c r="BX46" s="767"/>
      <c r="BY46" s="725"/>
      <c r="BZ46" s="726"/>
      <c r="CA46" s="726"/>
      <c r="CB46" s="726"/>
      <c r="CC46" s="726"/>
      <c r="CD46" s="726"/>
      <c r="CE46" s="726"/>
      <c r="CF46" s="726"/>
      <c r="CG46" s="727"/>
      <c r="CH46" s="2"/>
      <c r="CI46" s="710">
        <v>6.9444444444444447E-4</v>
      </c>
      <c r="CJ46" s="710"/>
      <c r="CK46" s="710"/>
      <c r="CL46" s="710"/>
      <c r="CM46" s="710"/>
      <c r="CN46" s="888"/>
      <c r="CO46" s="888"/>
      <c r="CP46" s="888"/>
      <c r="CQ46" s="888"/>
      <c r="CR46" s="888"/>
      <c r="CS46" s="2"/>
      <c r="CT46" s="710">
        <f>$A46+($BF46/AS46)</f>
        <v>0.58813657407407405</v>
      </c>
      <c r="CU46" s="710"/>
      <c r="CV46" s="710"/>
      <c r="CW46" s="710"/>
      <c r="CX46" s="710"/>
      <c r="CY46" s="712">
        <f>$A46+($BF46/AS46*2)</f>
        <v>0.59641203703703694</v>
      </c>
      <c r="CZ46" s="713"/>
      <c r="DA46" s="713"/>
      <c r="DB46" s="713"/>
      <c r="DC46" s="714"/>
      <c r="DD46" s="712">
        <f>$A46+($BF46/AS46*3)</f>
        <v>0.60468749999999993</v>
      </c>
      <c r="DE46" s="713"/>
      <c r="DF46" s="713"/>
      <c r="DG46" s="713"/>
      <c r="DH46" s="714"/>
      <c r="DI46" s="712">
        <f>$A46+($BF46/AS46*4)</f>
        <v>0.61296296296296293</v>
      </c>
      <c r="DJ46" s="713"/>
      <c r="DK46" s="713"/>
      <c r="DL46" s="713"/>
      <c r="DM46" s="714"/>
      <c r="DN46" s="712">
        <f>$A46+($BF46/AS46*5)</f>
        <v>0.62123842592592582</v>
      </c>
      <c r="DO46" s="713"/>
      <c r="DP46" s="713"/>
      <c r="DQ46" s="713"/>
      <c r="DR46" s="714"/>
      <c r="DS46" s="2"/>
      <c r="DT46" s="710"/>
      <c r="DU46" s="710"/>
      <c r="DV46" s="710"/>
      <c r="DW46" s="710"/>
      <c r="DX46" s="710"/>
      <c r="DY46" s="711">
        <f>A46-DT46</f>
        <v>0.57986111111111105</v>
      </c>
      <c r="DZ46" s="711"/>
      <c r="EA46" s="711"/>
      <c r="EB46" s="711"/>
      <c r="EC46" s="711"/>
      <c r="ED46" s="711">
        <f t="shared" si="3"/>
        <v>0.55902777777777779</v>
      </c>
      <c r="EE46" s="711"/>
      <c r="EF46" s="711"/>
      <c r="EG46" s="711"/>
      <c r="EH46" s="711"/>
      <c r="EI46" s="710">
        <v>6.9444444444444397E-3</v>
      </c>
      <c r="EJ46" s="710"/>
      <c r="EK46" s="710"/>
      <c r="EL46" s="710"/>
      <c r="EM46" s="710"/>
      <c r="EN46" s="711">
        <f t="shared" si="4"/>
        <v>0.56597222222222221</v>
      </c>
      <c r="EO46" s="711"/>
      <c r="EP46" s="711"/>
      <c r="EQ46" s="711"/>
      <c r="ER46" s="711"/>
      <c r="ES46" s="710"/>
      <c r="ET46" s="710"/>
      <c r="EU46" s="710"/>
      <c r="EV46" s="710"/>
      <c r="EW46" s="710"/>
      <c r="EX46" s="710"/>
      <c r="EY46" s="710"/>
      <c r="EZ46" s="710"/>
      <c r="FA46" s="710"/>
      <c r="FB46" s="710"/>
      <c r="FC46" s="711">
        <f t="shared" si="5"/>
        <v>0.56597222222222221</v>
      </c>
      <c r="FD46" s="711"/>
      <c r="FE46" s="711"/>
      <c r="FF46" s="711"/>
      <c r="FG46" s="711"/>
      <c r="FH46" s="710" t="s">
        <v>240</v>
      </c>
      <c r="FI46" s="710"/>
      <c r="FJ46" s="710"/>
      <c r="FK46" s="710"/>
      <c r="FL46" s="710"/>
      <c r="FM46" s="708"/>
      <c r="FN46" s="708"/>
      <c r="FO46" s="708"/>
      <c r="FP46" s="708"/>
      <c r="FQ46" s="708"/>
      <c r="FR46" s="718"/>
      <c r="FS46" s="719"/>
      <c r="FT46" s="719"/>
      <c r="FU46" s="719"/>
      <c r="FV46" s="719"/>
      <c r="FW46" s="719"/>
      <c r="FX46" s="719"/>
      <c r="FY46" s="719"/>
      <c r="FZ46" s="719"/>
      <c r="GA46" s="720"/>
      <c r="GB46" s="710"/>
      <c r="GC46" s="710"/>
      <c r="GD46" s="710"/>
      <c r="GE46" s="710"/>
      <c r="GF46" s="710"/>
    </row>
    <row r="47" spans="1:188" x14ac:dyDescent="0.2">
      <c r="A47" s="768">
        <v>0.60416666666666663</v>
      </c>
      <c r="B47" s="768"/>
      <c r="C47" s="768"/>
      <c r="D47" s="768"/>
      <c r="E47" s="768"/>
      <c r="F47" s="769" t="s">
        <v>17</v>
      </c>
      <c r="G47" s="770"/>
      <c r="H47" s="770"/>
      <c r="I47" s="770"/>
      <c r="J47" s="770"/>
      <c r="K47" s="770"/>
      <c r="L47" s="770"/>
      <c r="M47" s="770"/>
      <c r="N47" s="771"/>
      <c r="O47" s="746" t="s">
        <v>243</v>
      </c>
      <c r="P47" s="747"/>
      <c r="Q47" s="747"/>
      <c r="R47" s="747"/>
      <c r="S47" s="747"/>
      <c r="T47" s="747"/>
      <c r="U47" s="747"/>
      <c r="V47" s="747"/>
      <c r="W47" s="747"/>
      <c r="X47" s="747"/>
      <c r="Y47" s="747"/>
      <c r="Z47" s="748"/>
      <c r="AA47" s="758" t="s">
        <v>248</v>
      </c>
      <c r="AB47" s="759"/>
      <c r="AC47" s="759"/>
      <c r="AD47" s="759"/>
      <c r="AE47" s="760"/>
      <c r="AF47" s="761">
        <v>11</v>
      </c>
      <c r="AG47" s="761"/>
      <c r="AH47" s="761"/>
      <c r="AI47" s="761"/>
      <c r="AJ47" s="762"/>
      <c r="AK47" s="762"/>
      <c r="AL47" s="762"/>
      <c r="AM47" s="762"/>
      <c r="AN47" s="711">
        <f>VLOOKUP(F47,config!A$3:C$25,3,FALSE)</f>
        <v>9.0277777777777787E-3</v>
      </c>
      <c r="AO47" s="711"/>
      <c r="AP47" s="711"/>
      <c r="AQ47" s="711"/>
      <c r="AR47" s="711"/>
      <c r="AS47" s="764">
        <v>1</v>
      </c>
      <c r="AT47" s="765"/>
      <c r="AU47" s="766"/>
      <c r="AV47" s="711">
        <f>VLOOKUP($F47,config!$A$3:$E$25,5,FALSE)</f>
        <v>0</v>
      </c>
      <c r="AW47" s="711"/>
      <c r="AX47" s="711"/>
      <c r="AY47" s="711"/>
      <c r="AZ47" s="711"/>
      <c r="BA47" s="711">
        <f>VLOOKUP($F47,config!$A$3:$E$25,4,FALSE)</f>
        <v>3.125E-2</v>
      </c>
      <c r="BB47" s="711"/>
      <c r="BC47" s="711"/>
      <c r="BD47" s="711"/>
      <c r="BE47" s="711"/>
      <c r="BF47" s="711">
        <f>AF47*AN47*AS47</f>
        <v>9.9305555555555564E-2</v>
      </c>
      <c r="BG47" s="711"/>
      <c r="BH47" s="711"/>
      <c r="BI47" s="711"/>
      <c r="BJ47" s="711"/>
      <c r="BK47" s="711">
        <f>BF47+BA47+AV47</f>
        <v>0.13055555555555556</v>
      </c>
      <c r="BL47" s="711"/>
      <c r="BM47" s="711"/>
      <c r="BN47" s="711"/>
      <c r="BO47" s="711"/>
      <c r="BP47" s="711">
        <f>A47+BF47</f>
        <v>0.70347222222222217</v>
      </c>
      <c r="BQ47" s="711"/>
      <c r="BR47" s="711"/>
      <c r="BS47" s="711"/>
      <c r="BT47" s="711"/>
      <c r="BU47" s="2"/>
      <c r="BV47" s="767"/>
      <c r="BW47" s="767"/>
      <c r="BX47" s="767"/>
      <c r="BY47" s="725"/>
      <c r="BZ47" s="726"/>
      <c r="CA47" s="726"/>
      <c r="CB47" s="726"/>
      <c r="CC47" s="726"/>
      <c r="CD47" s="726"/>
      <c r="CE47" s="726"/>
      <c r="CF47" s="726"/>
      <c r="CG47" s="727"/>
      <c r="CH47" s="2"/>
      <c r="CI47" s="710">
        <v>6.9444444444444447E-4</v>
      </c>
      <c r="CJ47" s="710"/>
      <c r="CK47" s="710"/>
      <c r="CL47" s="710"/>
      <c r="CM47" s="710"/>
      <c r="CN47" s="888"/>
      <c r="CO47" s="888"/>
      <c r="CP47" s="888"/>
      <c r="CQ47" s="888"/>
      <c r="CR47" s="888"/>
      <c r="CS47" s="2"/>
      <c r="CT47" s="710">
        <f>$A47+($BF47/6)</f>
        <v>0.62071759259259252</v>
      </c>
      <c r="CU47" s="710"/>
      <c r="CV47" s="710"/>
      <c r="CW47" s="710"/>
      <c r="CX47" s="710"/>
      <c r="CY47" s="712">
        <f>$A47+($BF47/6*2)</f>
        <v>0.63726851851851851</v>
      </c>
      <c r="CZ47" s="713"/>
      <c r="DA47" s="713"/>
      <c r="DB47" s="713"/>
      <c r="DC47" s="714"/>
      <c r="DD47" s="712">
        <f>$A47+($BF47/6*3)</f>
        <v>0.6538194444444444</v>
      </c>
      <c r="DE47" s="713"/>
      <c r="DF47" s="713"/>
      <c r="DG47" s="713"/>
      <c r="DH47" s="714"/>
      <c r="DI47" s="712">
        <f>$A47+($BF47/6*4)</f>
        <v>0.67037037037037028</v>
      </c>
      <c r="DJ47" s="713"/>
      <c r="DK47" s="713"/>
      <c r="DL47" s="713"/>
      <c r="DM47" s="714"/>
      <c r="DN47" s="712">
        <f>$A47+($BF47/6*5)</f>
        <v>0.68692129629629628</v>
      </c>
      <c r="DO47" s="713"/>
      <c r="DP47" s="713"/>
      <c r="DQ47" s="713"/>
      <c r="DR47" s="714"/>
      <c r="DS47" s="2"/>
      <c r="DT47" s="710">
        <v>6.25E-2</v>
      </c>
      <c r="DU47" s="710"/>
      <c r="DV47" s="710"/>
      <c r="DW47" s="710"/>
      <c r="DX47" s="710"/>
      <c r="DY47" s="711">
        <f>A47-DT47</f>
        <v>0.54166666666666663</v>
      </c>
      <c r="DZ47" s="711"/>
      <c r="EA47" s="711"/>
      <c r="EB47" s="711"/>
      <c r="EC47" s="711"/>
      <c r="ED47" s="711">
        <f t="shared" si="3"/>
        <v>0.5625</v>
      </c>
      <c r="EE47" s="711"/>
      <c r="EF47" s="711"/>
      <c r="EG47" s="711"/>
      <c r="EH47" s="711"/>
      <c r="EI47" s="710">
        <v>6.9444444444444397E-3</v>
      </c>
      <c r="EJ47" s="710"/>
      <c r="EK47" s="710"/>
      <c r="EL47" s="710"/>
      <c r="EM47" s="710"/>
      <c r="EN47" s="711">
        <f t="shared" si="4"/>
        <v>0.56944444444444442</v>
      </c>
      <c r="EO47" s="711"/>
      <c r="EP47" s="711"/>
      <c r="EQ47" s="711"/>
      <c r="ER47" s="711"/>
      <c r="ES47" s="710">
        <v>6.9444444444444447E-4</v>
      </c>
      <c r="ET47" s="710"/>
      <c r="EU47" s="710"/>
      <c r="EV47" s="710"/>
      <c r="EW47" s="710"/>
      <c r="EX47" s="710">
        <v>2.7777777777777779E-3</v>
      </c>
      <c r="EY47" s="710"/>
      <c r="EZ47" s="710"/>
      <c r="FA47" s="710"/>
      <c r="FB47" s="710"/>
      <c r="FC47" s="711">
        <f t="shared" si="5"/>
        <v>0.57291666666666663</v>
      </c>
      <c r="FD47" s="711"/>
      <c r="FE47" s="711"/>
      <c r="FF47" s="711"/>
      <c r="FG47" s="711"/>
      <c r="FH47" s="710" t="s">
        <v>240</v>
      </c>
      <c r="FI47" s="710"/>
      <c r="FJ47" s="710"/>
      <c r="FK47" s="710"/>
      <c r="FL47" s="710"/>
      <c r="FM47" s="708"/>
      <c r="FN47" s="708"/>
      <c r="FO47" s="708"/>
      <c r="FP47" s="708"/>
      <c r="FQ47" s="708"/>
      <c r="FR47" s="718"/>
      <c r="FS47" s="719"/>
      <c r="FT47" s="719"/>
      <c r="FU47" s="719"/>
      <c r="FV47" s="719"/>
      <c r="FW47" s="719"/>
      <c r="FX47" s="719"/>
      <c r="FY47" s="719"/>
      <c r="FZ47" s="719"/>
      <c r="GA47" s="720"/>
      <c r="GB47" s="710"/>
      <c r="GC47" s="710"/>
      <c r="GD47" s="710"/>
      <c r="GE47" s="710"/>
      <c r="GF47" s="710"/>
    </row>
    <row r="48" spans="1:188" x14ac:dyDescent="0.2">
      <c r="A48" s="768">
        <v>0.625</v>
      </c>
      <c r="B48" s="768"/>
      <c r="C48" s="768"/>
      <c r="D48" s="768"/>
      <c r="E48" s="768"/>
      <c r="F48" s="769" t="s">
        <v>19</v>
      </c>
      <c r="G48" s="770"/>
      <c r="H48" s="770"/>
      <c r="I48" s="770"/>
      <c r="J48" s="770"/>
      <c r="K48" s="770"/>
      <c r="L48" s="770"/>
      <c r="M48" s="770"/>
      <c r="N48" s="771"/>
      <c r="O48" s="749" t="s">
        <v>236</v>
      </c>
      <c r="P48" s="750"/>
      <c r="Q48" s="750"/>
      <c r="R48" s="750"/>
      <c r="S48" s="750"/>
      <c r="T48" s="750"/>
      <c r="U48" s="750"/>
      <c r="V48" s="750"/>
      <c r="W48" s="750"/>
      <c r="X48" s="750"/>
      <c r="Y48" s="750"/>
      <c r="Z48" s="751"/>
      <c r="AA48" s="758" t="s">
        <v>248</v>
      </c>
      <c r="AB48" s="759"/>
      <c r="AC48" s="759"/>
      <c r="AD48" s="759"/>
      <c r="AE48" s="760"/>
      <c r="AF48" s="761">
        <v>11</v>
      </c>
      <c r="AG48" s="761"/>
      <c r="AH48" s="761"/>
      <c r="AI48" s="761"/>
      <c r="AJ48" s="762"/>
      <c r="AK48" s="762"/>
      <c r="AL48" s="762"/>
      <c r="AM48" s="762"/>
      <c r="AN48" s="711">
        <f>VLOOKUP(F48,config!A$3:C$25,3,FALSE)</f>
        <v>8.1018518518518516E-4</v>
      </c>
      <c r="AO48" s="711"/>
      <c r="AP48" s="711"/>
      <c r="AQ48" s="711"/>
      <c r="AR48" s="711"/>
      <c r="AS48" s="764">
        <v>5</v>
      </c>
      <c r="AT48" s="765"/>
      <c r="AU48" s="766"/>
      <c r="AV48" s="711">
        <f>VLOOKUP($F48,config!$A$3:$E$25,5,FALSE)</f>
        <v>0</v>
      </c>
      <c r="AW48" s="711"/>
      <c r="AX48" s="711"/>
      <c r="AY48" s="711"/>
      <c r="AZ48" s="711"/>
      <c r="BA48" s="711">
        <f>VLOOKUP($F48,config!$A$3:$E$25,4,FALSE)</f>
        <v>1.3888888888888888E-2</v>
      </c>
      <c r="BB48" s="711"/>
      <c r="BC48" s="711"/>
      <c r="BD48" s="711"/>
      <c r="BE48" s="711"/>
      <c r="BF48" s="711">
        <f>AF48*AN48*AS48</f>
        <v>4.4560185185185182E-2</v>
      </c>
      <c r="BG48" s="711"/>
      <c r="BH48" s="711"/>
      <c r="BI48" s="711"/>
      <c r="BJ48" s="711"/>
      <c r="BK48" s="711">
        <f>BF48+BA48+AV48</f>
        <v>5.844907407407407E-2</v>
      </c>
      <c r="BL48" s="711"/>
      <c r="BM48" s="711"/>
      <c r="BN48" s="711"/>
      <c r="BO48" s="711"/>
      <c r="BP48" s="711">
        <f>A48+BF48</f>
        <v>0.66956018518518523</v>
      </c>
      <c r="BQ48" s="711"/>
      <c r="BR48" s="711"/>
      <c r="BS48" s="711"/>
      <c r="BT48" s="711"/>
      <c r="BU48" s="2"/>
      <c r="BV48" s="767"/>
      <c r="BW48" s="767"/>
      <c r="BX48" s="767"/>
      <c r="BY48" s="725"/>
      <c r="BZ48" s="726"/>
      <c r="CA48" s="726"/>
      <c r="CB48" s="726"/>
      <c r="CC48" s="726"/>
      <c r="CD48" s="726"/>
      <c r="CE48" s="726"/>
      <c r="CF48" s="726"/>
      <c r="CG48" s="727"/>
      <c r="CH48" s="2"/>
      <c r="CI48" s="710">
        <v>6.9444444444444447E-4</v>
      </c>
      <c r="CJ48" s="710"/>
      <c r="CK48" s="710"/>
      <c r="CL48" s="710"/>
      <c r="CM48" s="710"/>
      <c r="CN48" s="888"/>
      <c r="CO48" s="888"/>
      <c r="CP48" s="888"/>
      <c r="CQ48" s="888"/>
      <c r="CR48" s="888"/>
      <c r="CS48" s="2"/>
      <c r="CT48" s="710">
        <f>$A48+($BF48/AS48)</f>
        <v>0.63391203703703702</v>
      </c>
      <c r="CU48" s="710"/>
      <c r="CV48" s="710"/>
      <c r="CW48" s="710"/>
      <c r="CX48" s="710"/>
      <c r="CY48" s="712">
        <f>$A48+($BF48/AS48*2)</f>
        <v>0.64282407407407405</v>
      </c>
      <c r="CZ48" s="713"/>
      <c r="DA48" s="713"/>
      <c r="DB48" s="713"/>
      <c r="DC48" s="714"/>
      <c r="DD48" s="712">
        <f>$A48+($BF48/AS48*3)</f>
        <v>0.65173611111111107</v>
      </c>
      <c r="DE48" s="713"/>
      <c r="DF48" s="713"/>
      <c r="DG48" s="713"/>
      <c r="DH48" s="714"/>
      <c r="DI48" s="712">
        <f>$A48+($BF48/AS48*4)</f>
        <v>0.6606481481481481</v>
      </c>
      <c r="DJ48" s="713"/>
      <c r="DK48" s="713"/>
      <c r="DL48" s="713"/>
      <c r="DM48" s="714"/>
      <c r="DN48" s="712">
        <f>$A48+($BF48/AS48*5)</f>
        <v>0.66956018518518523</v>
      </c>
      <c r="DO48" s="713"/>
      <c r="DP48" s="713"/>
      <c r="DQ48" s="713"/>
      <c r="DR48" s="714"/>
      <c r="DS48" s="2"/>
      <c r="DT48" s="710">
        <v>6.25E-2</v>
      </c>
      <c r="DU48" s="710"/>
      <c r="DV48" s="710"/>
      <c r="DW48" s="710"/>
      <c r="DX48" s="710"/>
      <c r="DY48" s="711">
        <f>A48-DT48</f>
        <v>0.5625</v>
      </c>
      <c r="DZ48" s="711"/>
      <c r="EA48" s="711"/>
      <c r="EB48" s="711"/>
      <c r="EC48" s="711"/>
      <c r="ED48" s="711">
        <f t="shared" si="3"/>
        <v>0.60069444444444453</v>
      </c>
      <c r="EE48" s="711"/>
      <c r="EF48" s="711"/>
      <c r="EG48" s="711"/>
      <c r="EH48" s="711"/>
      <c r="EI48" s="710">
        <v>6.9444444444444397E-3</v>
      </c>
      <c r="EJ48" s="710"/>
      <c r="EK48" s="710"/>
      <c r="EL48" s="710"/>
      <c r="EM48" s="710"/>
      <c r="EN48" s="711">
        <f t="shared" si="4"/>
        <v>0.60763888888888895</v>
      </c>
      <c r="EO48" s="711"/>
      <c r="EP48" s="711"/>
      <c r="EQ48" s="711"/>
      <c r="ER48" s="711"/>
      <c r="ES48" s="710">
        <v>6.9444444444444447E-4</v>
      </c>
      <c r="ET48" s="710"/>
      <c r="EU48" s="710"/>
      <c r="EV48" s="710"/>
      <c r="EW48" s="710"/>
      <c r="EX48" s="710">
        <v>2.7777777777777779E-3</v>
      </c>
      <c r="EY48" s="710"/>
      <c r="EZ48" s="710"/>
      <c r="FA48" s="710"/>
      <c r="FB48" s="710"/>
      <c r="FC48" s="711">
        <f t="shared" si="5"/>
        <v>0.61111111111111116</v>
      </c>
      <c r="FD48" s="711"/>
      <c r="FE48" s="711"/>
      <c r="FF48" s="711"/>
      <c r="FG48" s="711"/>
      <c r="FH48" s="710" t="s">
        <v>240</v>
      </c>
      <c r="FI48" s="710"/>
      <c r="FJ48" s="710"/>
      <c r="FK48" s="710"/>
      <c r="FL48" s="710"/>
      <c r="FM48" s="708"/>
      <c r="FN48" s="708"/>
      <c r="FO48" s="708"/>
      <c r="FP48" s="708"/>
      <c r="FQ48" s="708"/>
      <c r="FR48" s="718"/>
      <c r="FS48" s="719"/>
      <c r="FT48" s="719"/>
      <c r="FU48" s="719"/>
      <c r="FV48" s="719"/>
      <c r="FW48" s="719"/>
      <c r="FX48" s="719"/>
      <c r="FY48" s="719"/>
      <c r="FZ48" s="719"/>
      <c r="GA48" s="720"/>
      <c r="GB48" s="710"/>
      <c r="GC48" s="710"/>
      <c r="GD48" s="710"/>
      <c r="GE48" s="710"/>
      <c r="GF48" s="710"/>
    </row>
    <row r="49" spans="1:188" x14ac:dyDescent="0.2">
      <c r="A49" s="768">
        <v>0.64930555555555558</v>
      </c>
      <c r="B49" s="768"/>
      <c r="C49" s="768"/>
      <c r="D49" s="768"/>
      <c r="E49" s="768"/>
      <c r="F49" s="769" t="s">
        <v>15</v>
      </c>
      <c r="G49" s="770"/>
      <c r="H49" s="770"/>
      <c r="I49" s="770"/>
      <c r="J49" s="770"/>
      <c r="K49" s="770"/>
      <c r="L49" s="770"/>
      <c r="M49" s="770"/>
      <c r="N49" s="771"/>
      <c r="O49" s="879" t="s">
        <v>379</v>
      </c>
      <c r="P49" s="880"/>
      <c r="Q49" s="880"/>
      <c r="R49" s="880"/>
      <c r="S49" s="880"/>
      <c r="T49" s="880"/>
      <c r="U49" s="880"/>
      <c r="V49" s="880"/>
      <c r="W49" s="880"/>
      <c r="X49" s="880"/>
      <c r="Y49" s="880"/>
      <c r="Z49" s="881"/>
      <c r="AA49" s="758"/>
      <c r="AB49" s="759"/>
      <c r="AC49" s="759"/>
      <c r="AD49" s="759"/>
      <c r="AE49" s="760"/>
      <c r="AF49" s="761">
        <v>13</v>
      </c>
      <c r="AG49" s="761"/>
      <c r="AH49" s="761"/>
      <c r="AI49" s="761"/>
      <c r="AJ49" s="762"/>
      <c r="AK49" s="762"/>
      <c r="AL49" s="762"/>
      <c r="AM49" s="762"/>
      <c r="AN49" s="711">
        <f>VLOOKUP(F49,config!A$3:C$25,3,FALSE)</f>
        <v>6.2499999999999995E-3</v>
      </c>
      <c r="AO49" s="711"/>
      <c r="AP49" s="711"/>
      <c r="AQ49" s="711"/>
      <c r="AR49" s="711"/>
      <c r="AS49" s="764">
        <v>1</v>
      </c>
      <c r="AT49" s="765"/>
      <c r="AU49" s="766"/>
      <c r="AV49" s="711">
        <f>VLOOKUP($F49,config!$A$3:$E$25,5,FALSE)</f>
        <v>0</v>
      </c>
      <c r="AW49" s="711"/>
      <c r="AX49" s="711"/>
      <c r="AY49" s="711"/>
      <c r="AZ49" s="711"/>
      <c r="BA49" s="711">
        <f>VLOOKUP($F49,config!$A$3:$E$25,4,FALSE)</f>
        <v>1.3888888888888888E-2</v>
      </c>
      <c r="BB49" s="711"/>
      <c r="BC49" s="711"/>
      <c r="BD49" s="711"/>
      <c r="BE49" s="711"/>
      <c r="BF49" s="711">
        <f>AF49*AN49*AS49</f>
        <v>8.1249999999999989E-2</v>
      </c>
      <c r="BG49" s="711"/>
      <c r="BH49" s="711"/>
      <c r="BI49" s="711"/>
      <c r="BJ49" s="711"/>
      <c r="BK49" s="711">
        <f>BF49+BA49+AV49</f>
        <v>9.5138888888888884E-2</v>
      </c>
      <c r="BL49" s="711"/>
      <c r="BM49" s="711"/>
      <c r="BN49" s="711"/>
      <c r="BO49" s="711"/>
      <c r="BP49" s="711">
        <f>A49+BF49</f>
        <v>0.73055555555555562</v>
      </c>
      <c r="BQ49" s="711"/>
      <c r="BR49" s="711"/>
      <c r="BS49" s="711"/>
      <c r="BT49" s="711"/>
      <c r="BU49" s="2"/>
      <c r="BV49" s="767"/>
      <c r="BW49" s="767"/>
      <c r="BX49" s="767"/>
      <c r="BY49" s="725"/>
      <c r="BZ49" s="726"/>
      <c r="CA49" s="726"/>
      <c r="CB49" s="726"/>
      <c r="CC49" s="726"/>
      <c r="CD49" s="726"/>
      <c r="CE49" s="726"/>
      <c r="CF49" s="726"/>
      <c r="CG49" s="727"/>
      <c r="CH49" s="2"/>
      <c r="CI49" s="710">
        <v>6.9444444444444447E-4</v>
      </c>
      <c r="CJ49" s="710"/>
      <c r="CK49" s="710"/>
      <c r="CL49" s="710"/>
      <c r="CM49" s="710"/>
      <c r="CN49" s="888"/>
      <c r="CO49" s="888"/>
      <c r="CP49" s="888"/>
      <c r="CQ49" s="888"/>
      <c r="CR49" s="888"/>
      <c r="CS49" s="2"/>
      <c r="CT49" s="710">
        <f>$A49+($BF49/6)</f>
        <v>0.66284722222222225</v>
      </c>
      <c r="CU49" s="710"/>
      <c r="CV49" s="710"/>
      <c r="CW49" s="710"/>
      <c r="CX49" s="710"/>
      <c r="CY49" s="712">
        <f>$A49+($BF49/6*2)</f>
        <v>0.67638888888888893</v>
      </c>
      <c r="CZ49" s="713"/>
      <c r="DA49" s="713"/>
      <c r="DB49" s="713"/>
      <c r="DC49" s="714"/>
      <c r="DD49" s="712">
        <f>$A49+($BF49/6*3)</f>
        <v>0.6899305555555556</v>
      </c>
      <c r="DE49" s="713"/>
      <c r="DF49" s="713"/>
      <c r="DG49" s="713"/>
      <c r="DH49" s="714"/>
      <c r="DI49" s="712">
        <f>$A49+($BF49/6*4)</f>
        <v>0.70347222222222228</v>
      </c>
      <c r="DJ49" s="713"/>
      <c r="DK49" s="713"/>
      <c r="DL49" s="713"/>
      <c r="DM49" s="714"/>
      <c r="DN49" s="712">
        <f>$A49+($BF49/6*5)</f>
        <v>0.71701388888888895</v>
      </c>
      <c r="DO49" s="713"/>
      <c r="DP49" s="713"/>
      <c r="DQ49" s="713"/>
      <c r="DR49" s="714"/>
      <c r="DS49" s="2"/>
      <c r="DT49" s="710"/>
      <c r="DU49" s="710"/>
      <c r="DV49" s="710"/>
      <c r="DW49" s="710"/>
      <c r="DX49" s="710"/>
      <c r="DY49" s="711">
        <f>A49-DT49</f>
        <v>0.64930555555555558</v>
      </c>
      <c r="DZ49" s="711"/>
      <c r="EA49" s="711"/>
      <c r="EB49" s="711"/>
      <c r="EC49" s="711"/>
      <c r="ED49" s="711">
        <f t="shared" si="3"/>
        <v>0.62847222222222232</v>
      </c>
      <c r="EE49" s="711"/>
      <c r="EF49" s="711"/>
      <c r="EG49" s="711"/>
      <c r="EH49" s="711"/>
      <c r="EI49" s="710">
        <v>6.9444444444444397E-3</v>
      </c>
      <c r="EJ49" s="710"/>
      <c r="EK49" s="710"/>
      <c r="EL49" s="710"/>
      <c r="EM49" s="710"/>
      <c r="EN49" s="711">
        <f t="shared" si="4"/>
        <v>0.63541666666666674</v>
      </c>
      <c r="EO49" s="711"/>
      <c r="EP49" s="711"/>
      <c r="EQ49" s="711"/>
      <c r="ER49" s="711"/>
      <c r="ES49" s="710"/>
      <c r="ET49" s="710"/>
      <c r="EU49" s="710"/>
      <c r="EV49" s="710"/>
      <c r="EW49" s="710"/>
      <c r="EX49" s="710"/>
      <c r="EY49" s="710"/>
      <c r="EZ49" s="710"/>
      <c r="FA49" s="710"/>
      <c r="FB49" s="710"/>
      <c r="FC49" s="711">
        <f t="shared" si="5"/>
        <v>0.63541666666666674</v>
      </c>
      <c r="FD49" s="711"/>
      <c r="FE49" s="711"/>
      <c r="FF49" s="711"/>
      <c r="FG49" s="711"/>
      <c r="FH49" s="710" t="s">
        <v>240</v>
      </c>
      <c r="FI49" s="710"/>
      <c r="FJ49" s="710"/>
      <c r="FK49" s="710"/>
      <c r="FL49" s="710"/>
      <c r="FM49" s="708"/>
      <c r="FN49" s="708"/>
      <c r="FO49" s="708"/>
      <c r="FP49" s="708"/>
      <c r="FQ49" s="708"/>
      <c r="FR49" s="718"/>
      <c r="FS49" s="719"/>
      <c r="FT49" s="719"/>
      <c r="FU49" s="719"/>
      <c r="FV49" s="719"/>
      <c r="FW49" s="719"/>
      <c r="FX49" s="719"/>
      <c r="FY49" s="719"/>
      <c r="FZ49" s="719"/>
      <c r="GA49" s="720"/>
      <c r="GB49" s="710"/>
      <c r="GC49" s="710"/>
      <c r="GD49" s="710"/>
      <c r="GE49" s="710"/>
      <c r="GF49" s="710"/>
    </row>
    <row r="50" spans="1:188" x14ac:dyDescent="0.2">
      <c r="A50" s="768">
        <v>0.69791666666666663</v>
      </c>
      <c r="B50" s="768"/>
      <c r="C50" s="768"/>
      <c r="D50" s="768"/>
      <c r="E50" s="768"/>
      <c r="F50" s="769" t="s">
        <v>23</v>
      </c>
      <c r="G50" s="770"/>
      <c r="H50" s="770"/>
      <c r="I50" s="770"/>
      <c r="J50" s="770"/>
      <c r="K50" s="770"/>
      <c r="L50" s="770"/>
      <c r="M50" s="770"/>
      <c r="N50" s="771"/>
      <c r="O50" s="749" t="s">
        <v>236</v>
      </c>
      <c r="P50" s="750"/>
      <c r="Q50" s="750"/>
      <c r="R50" s="750"/>
      <c r="S50" s="750"/>
      <c r="T50" s="750"/>
      <c r="U50" s="750"/>
      <c r="V50" s="750"/>
      <c r="W50" s="750"/>
      <c r="X50" s="750"/>
      <c r="Y50" s="750"/>
      <c r="Z50" s="751"/>
      <c r="AA50" s="758" t="s">
        <v>248</v>
      </c>
      <c r="AB50" s="759"/>
      <c r="AC50" s="759"/>
      <c r="AD50" s="759"/>
      <c r="AE50" s="760"/>
      <c r="AF50" s="761">
        <v>12</v>
      </c>
      <c r="AG50" s="761"/>
      <c r="AH50" s="761"/>
      <c r="AI50" s="761"/>
      <c r="AJ50" s="762"/>
      <c r="AK50" s="762"/>
      <c r="AL50" s="762"/>
      <c r="AM50" s="762"/>
      <c r="AN50" s="711">
        <f>VLOOKUP(F50,config!A$3:C$25,3,FALSE)</f>
        <v>8.1018518518518516E-4</v>
      </c>
      <c r="AO50" s="711"/>
      <c r="AP50" s="711"/>
      <c r="AQ50" s="711"/>
      <c r="AR50" s="711"/>
      <c r="AS50" s="764">
        <v>5</v>
      </c>
      <c r="AT50" s="765"/>
      <c r="AU50" s="766"/>
      <c r="AV50" s="711">
        <f>VLOOKUP($F50,config!$A$3:$E$25,5,FALSE)</f>
        <v>0</v>
      </c>
      <c r="AW50" s="711"/>
      <c r="AX50" s="711"/>
      <c r="AY50" s="711"/>
      <c r="AZ50" s="711"/>
      <c r="BA50" s="711">
        <f>VLOOKUP($F50,config!$A$3:$E$25,4,FALSE)</f>
        <v>1.3888888888888888E-2</v>
      </c>
      <c r="BB50" s="711"/>
      <c r="BC50" s="711"/>
      <c r="BD50" s="711"/>
      <c r="BE50" s="711"/>
      <c r="BF50" s="711">
        <f t="shared" ref="BF50" si="25">AF50*AN50*AS50</f>
        <v>4.8611111111111112E-2</v>
      </c>
      <c r="BG50" s="711"/>
      <c r="BH50" s="711"/>
      <c r="BI50" s="711"/>
      <c r="BJ50" s="711"/>
      <c r="BK50" s="711">
        <f t="shared" ref="BK50" si="26">BF50+BA50+AV50</f>
        <v>6.25E-2</v>
      </c>
      <c r="BL50" s="711"/>
      <c r="BM50" s="711"/>
      <c r="BN50" s="711"/>
      <c r="BO50" s="711"/>
      <c r="BP50" s="711">
        <f t="shared" ref="BP50" si="27">A50+BF50</f>
        <v>0.74652777777777779</v>
      </c>
      <c r="BQ50" s="711"/>
      <c r="BR50" s="711"/>
      <c r="BS50" s="711"/>
      <c r="BT50" s="711"/>
      <c r="BU50" s="2"/>
      <c r="BV50" s="767"/>
      <c r="BW50" s="767"/>
      <c r="BX50" s="767"/>
      <c r="BY50" s="725"/>
      <c r="BZ50" s="726"/>
      <c r="CA50" s="726"/>
      <c r="CB50" s="726"/>
      <c r="CC50" s="726"/>
      <c r="CD50" s="726"/>
      <c r="CE50" s="726"/>
      <c r="CF50" s="726"/>
      <c r="CG50" s="727"/>
      <c r="CH50" s="2"/>
      <c r="CI50" s="710">
        <v>6.9444444444444447E-4</v>
      </c>
      <c r="CJ50" s="710"/>
      <c r="CK50" s="710"/>
      <c r="CL50" s="710"/>
      <c r="CM50" s="710"/>
      <c r="CN50" s="888"/>
      <c r="CO50" s="888"/>
      <c r="CP50" s="888"/>
      <c r="CQ50" s="888"/>
      <c r="CR50" s="888"/>
      <c r="CS50" s="2"/>
      <c r="CT50" s="710">
        <f t="shared" ref="CT50" si="28">$A50+($BF50/AS50)</f>
        <v>0.70763888888888882</v>
      </c>
      <c r="CU50" s="710"/>
      <c r="CV50" s="710"/>
      <c r="CW50" s="710"/>
      <c r="CX50" s="710"/>
      <c r="CY50" s="712">
        <f t="shared" ref="CY50" si="29">$A50+($BF50/AS50*2)</f>
        <v>0.71736111111111112</v>
      </c>
      <c r="CZ50" s="713"/>
      <c r="DA50" s="713"/>
      <c r="DB50" s="713"/>
      <c r="DC50" s="714"/>
      <c r="DD50" s="712">
        <f t="shared" ref="DD50" si="30">$A50+($BF50/AS50*3)</f>
        <v>0.7270833333333333</v>
      </c>
      <c r="DE50" s="713"/>
      <c r="DF50" s="713"/>
      <c r="DG50" s="713"/>
      <c r="DH50" s="714"/>
      <c r="DI50" s="712">
        <f t="shared" ref="DI50" si="31">$A50+($BF50/AS50*4)</f>
        <v>0.73680555555555549</v>
      </c>
      <c r="DJ50" s="713"/>
      <c r="DK50" s="713"/>
      <c r="DL50" s="713"/>
      <c r="DM50" s="714"/>
      <c r="DN50" s="712">
        <f t="shared" ref="DN50" si="32">$A50+($BF50/AS50*5)</f>
        <v>0.74652777777777779</v>
      </c>
      <c r="DO50" s="713"/>
      <c r="DP50" s="713"/>
      <c r="DQ50" s="713"/>
      <c r="DR50" s="714"/>
      <c r="DS50" s="2"/>
      <c r="DT50" s="710">
        <v>6.25E-2</v>
      </c>
      <c r="DU50" s="710"/>
      <c r="DV50" s="710"/>
      <c r="DW50" s="710"/>
      <c r="DX50" s="710"/>
      <c r="DY50" s="711">
        <f t="shared" ref="DY50" si="33">A50-DT50</f>
        <v>0.63541666666666663</v>
      </c>
      <c r="DZ50" s="711"/>
      <c r="EA50" s="711"/>
      <c r="EB50" s="711"/>
      <c r="EC50" s="711"/>
      <c r="ED50" s="711">
        <f t="shared" si="3"/>
        <v>0.67361111111111116</v>
      </c>
      <c r="EE50" s="711"/>
      <c r="EF50" s="711"/>
      <c r="EG50" s="711"/>
      <c r="EH50" s="711"/>
      <c r="EI50" s="710">
        <v>6.9444444444444397E-3</v>
      </c>
      <c r="EJ50" s="710"/>
      <c r="EK50" s="710"/>
      <c r="EL50" s="710"/>
      <c r="EM50" s="710"/>
      <c r="EN50" s="711">
        <f t="shared" si="4"/>
        <v>0.68055555555555558</v>
      </c>
      <c r="EO50" s="711"/>
      <c r="EP50" s="711"/>
      <c r="EQ50" s="711"/>
      <c r="ER50" s="711"/>
      <c r="ES50" s="710">
        <v>6.9444444444444447E-4</v>
      </c>
      <c r="ET50" s="710"/>
      <c r="EU50" s="710"/>
      <c r="EV50" s="710"/>
      <c r="EW50" s="710"/>
      <c r="EX50" s="710">
        <v>2.7777777777777779E-3</v>
      </c>
      <c r="EY50" s="710"/>
      <c r="EZ50" s="710"/>
      <c r="FA50" s="710"/>
      <c r="FB50" s="710"/>
      <c r="FC50" s="711">
        <f t="shared" si="5"/>
        <v>0.68402777777777779</v>
      </c>
      <c r="FD50" s="711"/>
      <c r="FE50" s="711"/>
      <c r="FF50" s="711"/>
      <c r="FG50" s="711"/>
      <c r="FH50" s="710" t="s">
        <v>240</v>
      </c>
      <c r="FI50" s="710"/>
      <c r="FJ50" s="710"/>
      <c r="FK50" s="710"/>
      <c r="FL50" s="710"/>
      <c r="FM50" s="708"/>
      <c r="FN50" s="708"/>
      <c r="FO50" s="708"/>
      <c r="FP50" s="708"/>
      <c r="FQ50" s="708"/>
      <c r="FR50" s="718"/>
      <c r="FS50" s="719"/>
      <c r="FT50" s="719"/>
      <c r="FU50" s="719"/>
      <c r="FV50" s="719"/>
      <c r="FW50" s="719"/>
      <c r="FX50" s="719"/>
      <c r="FY50" s="719"/>
      <c r="FZ50" s="719"/>
      <c r="GA50" s="720"/>
      <c r="GB50" s="710"/>
      <c r="GC50" s="710"/>
      <c r="GD50" s="710"/>
      <c r="GE50" s="710"/>
      <c r="GF50" s="710"/>
    </row>
    <row r="51" spans="1:188" x14ac:dyDescent="0.2">
      <c r="A51" s="768">
        <v>0.69444444444444453</v>
      </c>
      <c r="B51" s="768"/>
      <c r="C51" s="768"/>
      <c r="D51" s="768"/>
      <c r="E51" s="768"/>
      <c r="F51" s="769" t="s">
        <v>26</v>
      </c>
      <c r="G51" s="770"/>
      <c r="H51" s="770"/>
      <c r="I51" s="770"/>
      <c r="J51" s="770"/>
      <c r="K51" s="770"/>
      <c r="L51" s="770"/>
      <c r="M51" s="770"/>
      <c r="N51" s="771"/>
      <c r="O51" s="885" t="s">
        <v>380</v>
      </c>
      <c r="P51" s="886"/>
      <c r="Q51" s="886"/>
      <c r="R51" s="886"/>
      <c r="S51" s="886"/>
      <c r="T51" s="886"/>
      <c r="U51" s="886"/>
      <c r="V51" s="886"/>
      <c r="W51" s="886"/>
      <c r="X51" s="886"/>
      <c r="Y51" s="886"/>
      <c r="Z51" s="887"/>
      <c r="AA51" s="758"/>
      <c r="AB51" s="759"/>
      <c r="AC51" s="759"/>
      <c r="AD51" s="759"/>
      <c r="AE51" s="760"/>
      <c r="AF51" s="761">
        <v>12</v>
      </c>
      <c r="AG51" s="761"/>
      <c r="AH51" s="761"/>
      <c r="AI51" s="761"/>
      <c r="AJ51" s="762"/>
      <c r="AK51" s="762"/>
      <c r="AL51" s="762"/>
      <c r="AM51" s="762"/>
      <c r="AN51" s="711">
        <f>VLOOKUP(F51,config!A$3:C$25,3,FALSE)</f>
        <v>6.3657407407407402E-4</v>
      </c>
      <c r="AO51" s="711"/>
      <c r="AP51" s="711"/>
      <c r="AQ51" s="711"/>
      <c r="AR51" s="711"/>
      <c r="AS51" s="764">
        <v>3</v>
      </c>
      <c r="AT51" s="765"/>
      <c r="AU51" s="766"/>
      <c r="AV51" s="711">
        <f>VLOOKUP($F51,config!$A$3:$E$25,5,FALSE)</f>
        <v>0</v>
      </c>
      <c r="AW51" s="711"/>
      <c r="AX51" s="711"/>
      <c r="AY51" s="711"/>
      <c r="AZ51" s="711"/>
      <c r="BA51" s="711">
        <f>VLOOKUP($F51,config!$A$3:$E$25,4,FALSE)</f>
        <v>1.3888888888888888E-2</v>
      </c>
      <c r="BB51" s="711"/>
      <c r="BC51" s="711"/>
      <c r="BD51" s="711"/>
      <c r="BE51" s="711"/>
      <c r="BF51" s="711">
        <f t="shared" ref="BF51" si="34">AF51*AN51*AS51</f>
        <v>2.2916666666666662E-2</v>
      </c>
      <c r="BG51" s="711"/>
      <c r="BH51" s="711"/>
      <c r="BI51" s="711"/>
      <c r="BJ51" s="711"/>
      <c r="BK51" s="711">
        <f t="shared" ref="BK51" si="35">BF51+BA51+AV51</f>
        <v>3.680555555555555E-2</v>
      </c>
      <c r="BL51" s="711"/>
      <c r="BM51" s="711"/>
      <c r="BN51" s="711"/>
      <c r="BO51" s="711"/>
      <c r="BP51" s="711">
        <f t="shared" ref="BP51" si="36">A51+BF51</f>
        <v>0.71736111111111123</v>
      </c>
      <c r="BQ51" s="711"/>
      <c r="BR51" s="711"/>
      <c r="BS51" s="711"/>
      <c r="BT51" s="711"/>
      <c r="BU51" s="2"/>
      <c r="BV51" s="767"/>
      <c r="BW51" s="767"/>
      <c r="BX51" s="767"/>
      <c r="BY51" s="725"/>
      <c r="BZ51" s="726"/>
      <c r="CA51" s="726"/>
      <c r="CB51" s="726"/>
      <c r="CC51" s="726"/>
      <c r="CD51" s="726"/>
      <c r="CE51" s="726"/>
      <c r="CF51" s="726"/>
      <c r="CG51" s="727"/>
      <c r="CH51" s="2"/>
      <c r="CI51" s="710">
        <v>6.9444444444444447E-4</v>
      </c>
      <c r="CJ51" s="710"/>
      <c r="CK51" s="710"/>
      <c r="CL51" s="710"/>
      <c r="CM51" s="710"/>
      <c r="CN51" s="888"/>
      <c r="CO51" s="888"/>
      <c r="CP51" s="888"/>
      <c r="CQ51" s="888"/>
      <c r="CR51" s="888"/>
      <c r="CS51" s="2"/>
      <c r="CT51" s="710">
        <f t="shared" ref="CT51" si="37">$A51+($BF51/AS51)</f>
        <v>0.70208333333333339</v>
      </c>
      <c r="CU51" s="710"/>
      <c r="CV51" s="710"/>
      <c r="CW51" s="710"/>
      <c r="CX51" s="710"/>
      <c r="CY51" s="712">
        <f t="shared" ref="CY51" si="38">$A51+($BF51/AS51*2)</f>
        <v>0.70972222222222225</v>
      </c>
      <c r="CZ51" s="713"/>
      <c r="DA51" s="713"/>
      <c r="DB51" s="713"/>
      <c r="DC51" s="714"/>
      <c r="DD51" s="712">
        <f t="shared" ref="DD51" si="39">$A51+($BF51/AS51*3)</f>
        <v>0.71736111111111123</v>
      </c>
      <c r="DE51" s="713"/>
      <c r="DF51" s="713"/>
      <c r="DG51" s="713"/>
      <c r="DH51" s="714"/>
      <c r="DI51" s="712">
        <f t="shared" ref="DI51" si="40">$A51+($BF51/AS51*4)</f>
        <v>0.72500000000000009</v>
      </c>
      <c r="DJ51" s="713"/>
      <c r="DK51" s="713"/>
      <c r="DL51" s="713"/>
      <c r="DM51" s="714"/>
      <c r="DN51" s="712">
        <f t="shared" ref="DN51" si="41">$A51+($BF51/AS51*5)</f>
        <v>0.73263888888888895</v>
      </c>
      <c r="DO51" s="713"/>
      <c r="DP51" s="713"/>
      <c r="DQ51" s="713"/>
      <c r="DR51" s="714"/>
      <c r="DS51" s="2"/>
      <c r="DT51" s="710"/>
      <c r="DU51" s="710"/>
      <c r="DV51" s="710"/>
      <c r="DW51" s="710"/>
      <c r="DX51" s="710"/>
      <c r="DY51" s="711">
        <f t="shared" ref="DY51" si="42">A51-DT51</f>
        <v>0.69444444444444453</v>
      </c>
      <c r="DZ51" s="711"/>
      <c r="EA51" s="711"/>
      <c r="EB51" s="711"/>
      <c r="EC51" s="711"/>
      <c r="ED51" s="711">
        <f t="shared" si="3"/>
        <v>0.67361111111111127</v>
      </c>
      <c r="EE51" s="711"/>
      <c r="EF51" s="711"/>
      <c r="EG51" s="711"/>
      <c r="EH51" s="711"/>
      <c r="EI51" s="710">
        <v>6.9444444444444397E-3</v>
      </c>
      <c r="EJ51" s="710"/>
      <c r="EK51" s="710"/>
      <c r="EL51" s="710"/>
      <c r="EM51" s="710"/>
      <c r="EN51" s="711">
        <f t="shared" si="4"/>
        <v>0.68055555555555569</v>
      </c>
      <c r="EO51" s="711"/>
      <c r="EP51" s="711"/>
      <c r="EQ51" s="711"/>
      <c r="ER51" s="711"/>
      <c r="ES51" s="710"/>
      <c r="ET51" s="710"/>
      <c r="EU51" s="710"/>
      <c r="EV51" s="710"/>
      <c r="EW51" s="710"/>
      <c r="EX51" s="710"/>
      <c r="EY51" s="710"/>
      <c r="EZ51" s="710"/>
      <c r="FA51" s="710"/>
      <c r="FB51" s="710"/>
      <c r="FC51" s="711">
        <f t="shared" ref="FC51" si="43">A51-AV51-BA51</f>
        <v>0.68055555555555569</v>
      </c>
      <c r="FD51" s="711"/>
      <c r="FE51" s="711"/>
      <c r="FF51" s="711"/>
      <c r="FG51" s="711"/>
      <c r="FH51" s="710" t="s">
        <v>240</v>
      </c>
      <c r="FI51" s="710"/>
      <c r="FJ51" s="710"/>
      <c r="FK51" s="710"/>
      <c r="FL51" s="710"/>
      <c r="FM51" s="708"/>
      <c r="FN51" s="708"/>
      <c r="FO51" s="708"/>
      <c r="FP51" s="708"/>
      <c r="FQ51" s="708"/>
      <c r="FR51" s="718"/>
      <c r="FS51" s="719"/>
      <c r="FT51" s="719"/>
      <c r="FU51" s="719"/>
      <c r="FV51" s="719"/>
      <c r="FW51" s="719"/>
      <c r="FX51" s="719"/>
      <c r="FY51" s="719"/>
      <c r="FZ51" s="719"/>
      <c r="GA51" s="720"/>
      <c r="GB51" s="710"/>
      <c r="GC51" s="710"/>
      <c r="GD51" s="710"/>
      <c r="GE51" s="710"/>
      <c r="GF51" s="710"/>
    </row>
    <row r="52" spans="1:188" ht="12" customHeight="1" x14ac:dyDescent="0.25">
      <c r="A52" s="721">
        <v>0.52430555555555558</v>
      </c>
      <c r="B52" s="721"/>
      <c r="C52" s="721"/>
      <c r="D52" s="721"/>
      <c r="E52" s="721"/>
      <c r="F52" s="722" t="s">
        <v>7</v>
      </c>
      <c r="G52" s="723"/>
      <c r="H52" s="723"/>
      <c r="I52" s="723"/>
      <c r="J52" s="723"/>
      <c r="K52" s="723"/>
      <c r="L52" s="723"/>
      <c r="M52" s="723"/>
      <c r="N52" s="724"/>
      <c r="O52" s="749" t="s">
        <v>236</v>
      </c>
      <c r="P52" s="750"/>
      <c r="Q52" s="750"/>
      <c r="R52" s="750"/>
      <c r="S52" s="750"/>
      <c r="T52" s="750"/>
      <c r="U52" s="750"/>
      <c r="V52" s="750"/>
      <c r="W52" s="750"/>
      <c r="X52" s="750"/>
      <c r="Y52" s="750"/>
      <c r="Z52" s="751"/>
      <c r="AA52" s="728" t="s">
        <v>251</v>
      </c>
      <c r="AB52" s="729"/>
      <c r="AC52" s="730"/>
      <c r="AD52" s="874">
        <v>1</v>
      </c>
      <c r="AE52" s="870"/>
      <c r="AF52" s="731"/>
      <c r="AG52" s="732"/>
      <c r="AH52" s="732"/>
      <c r="AI52" s="733"/>
      <c r="AJ52" s="734"/>
      <c r="AK52" s="735"/>
      <c r="AL52" s="735"/>
      <c r="AM52" s="736"/>
      <c r="AN52" s="734"/>
      <c r="AO52" s="735"/>
      <c r="AP52" s="735"/>
      <c r="AQ52" s="735"/>
      <c r="AR52" s="736"/>
      <c r="AS52" s="509"/>
      <c r="AT52" s="510"/>
      <c r="AU52" s="510"/>
      <c r="AV52" s="737"/>
      <c r="AW52" s="737"/>
      <c r="AX52" s="737"/>
      <c r="AY52" s="737"/>
      <c r="AZ52" s="737"/>
      <c r="BA52" s="737"/>
      <c r="BB52" s="737"/>
      <c r="BC52" s="737"/>
      <c r="BD52" s="737"/>
      <c r="BE52" s="737"/>
      <c r="BF52" s="737"/>
      <c r="BG52" s="737"/>
      <c r="BH52" s="737"/>
      <c r="BI52" s="737"/>
      <c r="BJ52" s="737"/>
      <c r="BK52" s="738">
        <v>1.736111111111111E-3</v>
      </c>
      <c r="BL52" s="739"/>
      <c r="BM52" s="739"/>
      <c r="BN52" s="739"/>
      <c r="BO52" s="740"/>
      <c r="BP52" s="741">
        <f t="shared" ref="BP52:BP61" si="44">A52+BK52</f>
        <v>0.52604166666666674</v>
      </c>
      <c r="BQ52" s="741"/>
      <c r="BR52" s="741"/>
      <c r="BS52" s="741"/>
      <c r="BT52" s="741"/>
      <c r="BU52" s="2"/>
      <c r="BV52" s="742"/>
      <c r="BW52" s="742"/>
      <c r="BX52" s="742"/>
      <c r="BY52" s="743"/>
      <c r="BZ52" s="744"/>
      <c r="CA52" s="744"/>
      <c r="CB52" s="744"/>
      <c r="CC52" s="744"/>
      <c r="CD52" s="744"/>
      <c r="CE52" s="744"/>
      <c r="CF52" s="744"/>
      <c r="CG52" s="745"/>
      <c r="CH52" s="2"/>
      <c r="CI52" s="737"/>
      <c r="CJ52" s="737"/>
      <c r="CK52" s="737"/>
      <c r="CL52" s="737"/>
      <c r="CM52" s="737"/>
      <c r="CN52" s="737"/>
      <c r="CO52" s="737"/>
      <c r="CP52" s="737"/>
      <c r="CQ52" s="737"/>
      <c r="CR52" s="737"/>
      <c r="CS52" s="2"/>
      <c r="CT52" s="708"/>
      <c r="CU52" s="708"/>
      <c r="CV52" s="708"/>
      <c r="CW52" s="708"/>
      <c r="CX52" s="708"/>
      <c r="CY52" s="708"/>
      <c r="CZ52" s="708"/>
      <c r="DA52" s="708"/>
      <c r="DB52" s="708"/>
      <c r="DC52" s="708"/>
      <c r="DD52" s="708"/>
      <c r="DE52" s="708"/>
      <c r="DF52" s="708"/>
      <c r="DG52" s="708"/>
      <c r="DH52" s="708"/>
      <c r="DI52" s="708"/>
      <c r="DJ52" s="708"/>
      <c r="DK52" s="708"/>
      <c r="DL52" s="708"/>
      <c r="DM52" s="708"/>
      <c r="DN52" s="708"/>
      <c r="DO52" s="708"/>
      <c r="DP52" s="708"/>
      <c r="DQ52" s="708"/>
      <c r="DR52" s="708"/>
      <c r="DS52" s="2"/>
      <c r="DT52" s="709"/>
      <c r="DU52" s="709"/>
      <c r="DV52" s="709"/>
      <c r="DW52" s="709"/>
      <c r="DX52" s="709"/>
      <c r="DY52" s="709"/>
      <c r="DZ52" s="709"/>
      <c r="EA52" s="709"/>
      <c r="EB52" s="709"/>
      <c r="EC52" s="709"/>
      <c r="ED52" s="711" t="s">
        <v>252</v>
      </c>
      <c r="EE52" s="711"/>
      <c r="EF52" s="711"/>
      <c r="EG52" s="711"/>
      <c r="EH52" s="711"/>
      <c r="EI52" s="710"/>
      <c r="EJ52" s="710"/>
      <c r="EK52" s="710"/>
      <c r="EL52" s="710"/>
      <c r="EM52" s="710"/>
      <c r="EN52" s="711"/>
      <c r="EO52" s="711"/>
      <c r="EP52" s="711"/>
      <c r="EQ52" s="711"/>
      <c r="ER52" s="711"/>
      <c r="ES52" s="710"/>
      <c r="ET52" s="710"/>
      <c r="EU52" s="710"/>
      <c r="EV52" s="710"/>
      <c r="EW52" s="710"/>
      <c r="EX52" s="710"/>
      <c r="EY52" s="710"/>
      <c r="EZ52" s="710"/>
      <c r="FA52" s="710"/>
      <c r="FB52" s="710"/>
      <c r="FC52" s="711"/>
      <c r="FD52" s="711"/>
      <c r="FE52" s="711"/>
      <c r="FF52" s="711"/>
      <c r="FG52" s="711"/>
      <c r="FH52" s="710" t="s">
        <v>240</v>
      </c>
      <c r="FI52" s="710"/>
      <c r="FJ52" s="710"/>
      <c r="FK52" s="710"/>
      <c r="FL52" s="710"/>
      <c r="FM52" s="708"/>
      <c r="FN52" s="708"/>
      <c r="FO52" s="708"/>
      <c r="FP52" s="708"/>
      <c r="FQ52" s="708"/>
      <c r="FR52" s="718"/>
      <c r="FS52" s="719"/>
      <c r="FT52" s="719"/>
      <c r="FU52" s="719"/>
      <c r="FV52" s="719"/>
      <c r="FW52" s="719"/>
      <c r="FX52" s="719"/>
      <c r="FY52" s="719"/>
      <c r="FZ52" s="719"/>
      <c r="GA52" s="720"/>
      <c r="GB52" s="710"/>
      <c r="GC52" s="710"/>
      <c r="GD52" s="710"/>
      <c r="GE52" s="710"/>
      <c r="GF52" s="710"/>
    </row>
    <row r="53" spans="1:188" ht="12" customHeight="1" x14ac:dyDescent="0.25">
      <c r="A53" s="721">
        <v>0.5444444444444444</v>
      </c>
      <c r="B53" s="721"/>
      <c r="C53" s="721"/>
      <c r="D53" s="721"/>
      <c r="E53" s="721"/>
      <c r="F53" s="722" t="s">
        <v>7</v>
      </c>
      <c r="G53" s="723"/>
      <c r="H53" s="723"/>
      <c r="I53" s="723"/>
      <c r="J53" s="723"/>
      <c r="K53" s="723"/>
      <c r="L53" s="723"/>
      <c r="M53" s="723"/>
      <c r="N53" s="724"/>
      <c r="O53" s="746" t="s">
        <v>243</v>
      </c>
      <c r="P53" s="747"/>
      <c r="Q53" s="747"/>
      <c r="R53" s="747"/>
      <c r="S53" s="747"/>
      <c r="T53" s="747"/>
      <c r="U53" s="747"/>
      <c r="V53" s="747"/>
      <c r="W53" s="747"/>
      <c r="X53" s="747"/>
      <c r="Y53" s="747"/>
      <c r="Z53" s="748"/>
      <c r="AA53" s="728" t="s">
        <v>251</v>
      </c>
      <c r="AB53" s="729"/>
      <c r="AC53" s="730"/>
      <c r="AD53" s="874">
        <v>1</v>
      </c>
      <c r="AE53" s="870"/>
      <c r="AF53" s="731"/>
      <c r="AG53" s="732"/>
      <c r="AH53" s="732"/>
      <c r="AI53" s="733"/>
      <c r="AJ53" s="734"/>
      <c r="AK53" s="735"/>
      <c r="AL53" s="735"/>
      <c r="AM53" s="736"/>
      <c r="AN53" s="734"/>
      <c r="AO53" s="735"/>
      <c r="AP53" s="735"/>
      <c r="AQ53" s="735"/>
      <c r="AR53" s="736"/>
      <c r="AS53" s="509"/>
      <c r="AT53" s="510"/>
      <c r="AU53" s="510"/>
      <c r="AV53" s="737"/>
      <c r="AW53" s="737"/>
      <c r="AX53" s="737"/>
      <c r="AY53" s="737"/>
      <c r="AZ53" s="737"/>
      <c r="BA53" s="737"/>
      <c r="BB53" s="737"/>
      <c r="BC53" s="737"/>
      <c r="BD53" s="737"/>
      <c r="BE53" s="737"/>
      <c r="BF53" s="737"/>
      <c r="BG53" s="737"/>
      <c r="BH53" s="737"/>
      <c r="BI53" s="737"/>
      <c r="BJ53" s="737"/>
      <c r="BK53" s="738">
        <v>1.736111111111111E-3</v>
      </c>
      <c r="BL53" s="739"/>
      <c r="BM53" s="739"/>
      <c r="BN53" s="739"/>
      <c r="BO53" s="740"/>
      <c r="BP53" s="741">
        <f t="shared" si="44"/>
        <v>0.54618055555555556</v>
      </c>
      <c r="BQ53" s="741"/>
      <c r="BR53" s="741"/>
      <c r="BS53" s="741"/>
      <c r="BT53" s="741"/>
      <c r="BU53" s="2"/>
      <c r="BV53" s="742"/>
      <c r="BW53" s="742"/>
      <c r="BX53" s="742"/>
      <c r="BY53" s="743"/>
      <c r="BZ53" s="744"/>
      <c r="CA53" s="744"/>
      <c r="CB53" s="744"/>
      <c r="CC53" s="744"/>
      <c r="CD53" s="744"/>
      <c r="CE53" s="744"/>
      <c r="CF53" s="744"/>
      <c r="CG53" s="745"/>
      <c r="CH53" s="2"/>
      <c r="CI53" s="737"/>
      <c r="CJ53" s="737"/>
      <c r="CK53" s="737"/>
      <c r="CL53" s="737"/>
      <c r="CM53" s="737"/>
      <c r="CN53" s="737"/>
      <c r="CO53" s="737"/>
      <c r="CP53" s="737"/>
      <c r="CQ53" s="737"/>
      <c r="CR53" s="737"/>
      <c r="CS53" s="2"/>
      <c r="CT53" s="708"/>
      <c r="CU53" s="708"/>
      <c r="CV53" s="708"/>
      <c r="CW53" s="708"/>
      <c r="CX53" s="708"/>
      <c r="CY53" s="708"/>
      <c r="CZ53" s="708"/>
      <c r="DA53" s="708"/>
      <c r="DB53" s="708"/>
      <c r="DC53" s="708"/>
      <c r="DD53" s="708"/>
      <c r="DE53" s="708"/>
      <c r="DF53" s="708"/>
      <c r="DG53" s="708"/>
      <c r="DH53" s="708"/>
      <c r="DI53" s="708"/>
      <c r="DJ53" s="708"/>
      <c r="DK53" s="708"/>
      <c r="DL53" s="708"/>
      <c r="DM53" s="708"/>
      <c r="DN53" s="708"/>
      <c r="DO53" s="708"/>
      <c r="DP53" s="708"/>
      <c r="DQ53" s="708"/>
      <c r="DR53" s="708"/>
      <c r="DS53" s="2"/>
      <c r="DT53" s="709"/>
      <c r="DU53" s="709"/>
      <c r="DV53" s="709"/>
      <c r="DW53" s="709"/>
      <c r="DX53" s="709"/>
      <c r="DY53" s="709"/>
      <c r="DZ53" s="709"/>
      <c r="EA53" s="709"/>
      <c r="EB53" s="709"/>
      <c r="EC53" s="709"/>
      <c r="ED53" s="711" t="s">
        <v>252</v>
      </c>
      <c r="EE53" s="711"/>
      <c r="EF53" s="711"/>
      <c r="EG53" s="711"/>
      <c r="EH53" s="711"/>
      <c r="EI53" s="710"/>
      <c r="EJ53" s="710"/>
      <c r="EK53" s="710"/>
      <c r="EL53" s="710"/>
      <c r="EM53" s="710"/>
      <c r="EN53" s="711"/>
      <c r="EO53" s="711"/>
      <c r="EP53" s="711"/>
      <c r="EQ53" s="711"/>
      <c r="ER53" s="711"/>
      <c r="ES53" s="710"/>
      <c r="ET53" s="710"/>
      <c r="EU53" s="710"/>
      <c r="EV53" s="710"/>
      <c r="EW53" s="710"/>
      <c r="EX53" s="710"/>
      <c r="EY53" s="710"/>
      <c r="EZ53" s="710"/>
      <c r="FA53" s="710"/>
      <c r="FB53" s="710"/>
      <c r="FC53" s="711"/>
      <c r="FD53" s="711"/>
      <c r="FE53" s="711"/>
      <c r="FF53" s="711"/>
      <c r="FG53" s="711"/>
      <c r="FH53" s="710" t="s">
        <v>240</v>
      </c>
      <c r="FI53" s="710"/>
      <c r="FJ53" s="710"/>
      <c r="FK53" s="710"/>
      <c r="FL53" s="710"/>
      <c r="FM53" s="708"/>
      <c r="FN53" s="708"/>
      <c r="FO53" s="708"/>
      <c r="FP53" s="708"/>
      <c r="FQ53" s="708"/>
      <c r="FR53" s="718"/>
      <c r="FS53" s="719"/>
      <c r="FT53" s="719"/>
      <c r="FU53" s="719"/>
      <c r="FV53" s="719"/>
      <c r="FW53" s="719"/>
      <c r="FX53" s="719"/>
      <c r="FY53" s="719"/>
      <c r="FZ53" s="719"/>
      <c r="GA53" s="720"/>
      <c r="GB53" s="710"/>
      <c r="GC53" s="710"/>
      <c r="GD53" s="710"/>
      <c r="GE53" s="710"/>
      <c r="GF53" s="710"/>
    </row>
    <row r="54" spans="1:188" ht="12" customHeight="1" x14ac:dyDescent="0.25">
      <c r="A54" s="721">
        <v>0.625</v>
      </c>
      <c r="B54" s="721"/>
      <c r="C54" s="721"/>
      <c r="D54" s="721"/>
      <c r="E54" s="721"/>
      <c r="F54" s="722" t="s">
        <v>24</v>
      </c>
      <c r="G54" s="723"/>
      <c r="H54" s="723"/>
      <c r="I54" s="723"/>
      <c r="J54" s="723"/>
      <c r="K54" s="723"/>
      <c r="L54" s="723"/>
      <c r="M54" s="723"/>
      <c r="N54" s="724"/>
      <c r="O54" s="746" t="s">
        <v>243</v>
      </c>
      <c r="P54" s="747"/>
      <c r="Q54" s="747"/>
      <c r="R54" s="747"/>
      <c r="S54" s="747"/>
      <c r="T54" s="747"/>
      <c r="U54" s="747"/>
      <c r="V54" s="747"/>
      <c r="W54" s="747"/>
      <c r="X54" s="747"/>
      <c r="Y54" s="747"/>
      <c r="Z54" s="748"/>
      <c r="AA54" s="728" t="s">
        <v>251</v>
      </c>
      <c r="AB54" s="729"/>
      <c r="AC54" s="730"/>
      <c r="AD54" s="874">
        <v>1</v>
      </c>
      <c r="AE54" s="870"/>
      <c r="AF54" s="731"/>
      <c r="AG54" s="732"/>
      <c r="AH54" s="732"/>
      <c r="AI54" s="733"/>
      <c r="AJ54" s="734"/>
      <c r="AK54" s="735"/>
      <c r="AL54" s="735"/>
      <c r="AM54" s="736"/>
      <c r="AN54" s="734"/>
      <c r="AO54" s="735"/>
      <c r="AP54" s="735"/>
      <c r="AQ54" s="735"/>
      <c r="AR54" s="736"/>
      <c r="AS54" s="509"/>
      <c r="AT54" s="510"/>
      <c r="AU54" s="510"/>
      <c r="AV54" s="737"/>
      <c r="AW54" s="737"/>
      <c r="AX54" s="737"/>
      <c r="AY54" s="737"/>
      <c r="AZ54" s="737"/>
      <c r="BA54" s="737"/>
      <c r="BB54" s="737"/>
      <c r="BC54" s="737"/>
      <c r="BD54" s="737"/>
      <c r="BE54" s="737"/>
      <c r="BF54" s="737"/>
      <c r="BG54" s="737"/>
      <c r="BH54" s="737"/>
      <c r="BI54" s="737"/>
      <c r="BJ54" s="737"/>
      <c r="BK54" s="738">
        <v>1.736111111111111E-3</v>
      </c>
      <c r="BL54" s="739"/>
      <c r="BM54" s="739"/>
      <c r="BN54" s="739"/>
      <c r="BO54" s="740"/>
      <c r="BP54" s="741">
        <f>A54+BK54</f>
        <v>0.62673611111111116</v>
      </c>
      <c r="BQ54" s="741"/>
      <c r="BR54" s="741"/>
      <c r="BS54" s="741"/>
      <c r="BT54" s="741"/>
      <c r="BU54" s="2"/>
      <c r="BV54" s="742"/>
      <c r="BW54" s="742"/>
      <c r="BX54" s="742"/>
      <c r="BY54" s="743"/>
      <c r="BZ54" s="744"/>
      <c r="CA54" s="744"/>
      <c r="CB54" s="744"/>
      <c r="CC54" s="744"/>
      <c r="CD54" s="744"/>
      <c r="CE54" s="744"/>
      <c r="CF54" s="744"/>
      <c r="CG54" s="745"/>
      <c r="CH54" s="2"/>
      <c r="CI54" s="737"/>
      <c r="CJ54" s="737"/>
      <c r="CK54" s="737"/>
      <c r="CL54" s="737"/>
      <c r="CM54" s="737"/>
      <c r="CN54" s="737"/>
      <c r="CO54" s="737"/>
      <c r="CP54" s="737"/>
      <c r="CQ54" s="737"/>
      <c r="CR54" s="737"/>
      <c r="CS54" s="2"/>
      <c r="CT54" s="708"/>
      <c r="CU54" s="708"/>
      <c r="CV54" s="708"/>
      <c r="CW54" s="708"/>
      <c r="CX54" s="708"/>
      <c r="CY54" s="708"/>
      <c r="CZ54" s="708"/>
      <c r="DA54" s="708"/>
      <c r="DB54" s="708"/>
      <c r="DC54" s="708"/>
      <c r="DD54" s="708"/>
      <c r="DE54" s="708"/>
      <c r="DF54" s="708"/>
      <c r="DG54" s="708"/>
      <c r="DH54" s="708"/>
      <c r="DI54" s="708"/>
      <c r="DJ54" s="708"/>
      <c r="DK54" s="708"/>
      <c r="DL54" s="708"/>
      <c r="DM54" s="708"/>
      <c r="DN54" s="708"/>
      <c r="DO54" s="708"/>
      <c r="DP54" s="708"/>
      <c r="DQ54" s="708"/>
      <c r="DR54" s="708"/>
      <c r="DS54" s="2"/>
      <c r="DT54" s="709"/>
      <c r="DU54" s="709"/>
      <c r="DV54" s="709"/>
      <c r="DW54" s="709"/>
      <c r="DX54" s="709"/>
      <c r="DY54" s="709"/>
      <c r="DZ54" s="709"/>
      <c r="EA54" s="709"/>
      <c r="EB54" s="709"/>
      <c r="EC54" s="709"/>
      <c r="ED54" s="711" t="s">
        <v>252</v>
      </c>
      <c r="EE54" s="711"/>
      <c r="EF54" s="711"/>
      <c r="EG54" s="711"/>
      <c r="EH54" s="711"/>
      <c r="EI54" s="710"/>
      <c r="EJ54" s="710"/>
      <c r="EK54" s="710"/>
      <c r="EL54" s="710"/>
      <c r="EM54" s="710"/>
      <c r="EN54" s="711"/>
      <c r="EO54" s="711"/>
      <c r="EP54" s="711"/>
      <c r="EQ54" s="711"/>
      <c r="ER54" s="711"/>
      <c r="ES54" s="710"/>
      <c r="ET54" s="710"/>
      <c r="EU54" s="710"/>
      <c r="EV54" s="710"/>
      <c r="EW54" s="710"/>
      <c r="EX54" s="710"/>
      <c r="EY54" s="710"/>
      <c r="EZ54" s="710"/>
      <c r="FA54" s="710"/>
      <c r="FB54" s="710"/>
      <c r="FC54" s="711"/>
      <c r="FD54" s="711"/>
      <c r="FE54" s="711"/>
      <c r="FF54" s="711"/>
      <c r="FG54" s="711"/>
      <c r="FH54" s="710" t="s">
        <v>240</v>
      </c>
      <c r="FI54" s="710"/>
      <c r="FJ54" s="710"/>
      <c r="FK54" s="710"/>
      <c r="FL54" s="710"/>
      <c r="FM54" s="708"/>
      <c r="FN54" s="708"/>
      <c r="FO54" s="708"/>
      <c r="FP54" s="708"/>
      <c r="FQ54" s="708"/>
      <c r="FR54" s="718"/>
      <c r="FS54" s="719"/>
      <c r="FT54" s="719"/>
      <c r="FU54" s="719"/>
      <c r="FV54" s="719"/>
      <c r="FW54" s="719"/>
      <c r="FX54" s="719"/>
      <c r="FY54" s="719"/>
      <c r="FZ54" s="719"/>
      <c r="GA54" s="720"/>
      <c r="GB54" s="710"/>
      <c r="GC54" s="710"/>
      <c r="GD54" s="710"/>
      <c r="GE54" s="710"/>
      <c r="GF54" s="710"/>
    </row>
    <row r="55" spans="1:188" ht="12" customHeight="1" x14ac:dyDescent="0.25">
      <c r="A55" s="866">
        <v>0.64236111111111105</v>
      </c>
      <c r="B55" s="867"/>
      <c r="C55" s="867"/>
      <c r="D55" s="867"/>
      <c r="E55" s="868"/>
      <c r="F55" s="722" t="s">
        <v>4</v>
      </c>
      <c r="G55" s="723"/>
      <c r="H55" s="723"/>
      <c r="I55" s="723"/>
      <c r="J55" s="723"/>
      <c r="K55" s="723"/>
      <c r="L55" s="723"/>
      <c r="M55" s="723"/>
      <c r="N55" s="724"/>
      <c r="O55" s="749" t="s">
        <v>236</v>
      </c>
      <c r="P55" s="750"/>
      <c r="Q55" s="750"/>
      <c r="R55" s="750"/>
      <c r="S55" s="750"/>
      <c r="T55" s="750"/>
      <c r="U55" s="750"/>
      <c r="V55" s="750"/>
      <c r="W55" s="750"/>
      <c r="X55" s="750"/>
      <c r="Y55" s="750"/>
      <c r="Z55" s="751"/>
      <c r="AA55" s="728" t="s">
        <v>251</v>
      </c>
      <c r="AB55" s="729"/>
      <c r="AC55" s="730"/>
      <c r="AD55" s="869">
        <v>1</v>
      </c>
      <c r="AE55" s="870"/>
      <c r="AF55" s="731"/>
      <c r="AG55" s="732"/>
      <c r="AH55" s="732"/>
      <c r="AI55" s="733"/>
      <c r="AJ55" s="734"/>
      <c r="AK55" s="735"/>
      <c r="AL55" s="735"/>
      <c r="AM55" s="736"/>
      <c r="AN55" s="734"/>
      <c r="AO55" s="735"/>
      <c r="AP55" s="735"/>
      <c r="AQ55" s="735"/>
      <c r="AR55" s="736"/>
      <c r="AS55" s="509"/>
      <c r="AT55" s="510"/>
      <c r="AU55" s="510"/>
      <c r="AV55" s="871"/>
      <c r="AW55" s="872"/>
      <c r="AX55" s="872"/>
      <c r="AY55" s="872"/>
      <c r="AZ55" s="873"/>
      <c r="BA55" s="871"/>
      <c r="BB55" s="872"/>
      <c r="BC55" s="872"/>
      <c r="BD55" s="872"/>
      <c r="BE55" s="873"/>
      <c r="BF55" s="871"/>
      <c r="BG55" s="872"/>
      <c r="BH55" s="872"/>
      <c r="BI55" s="872"/>
      <c r="BJ55" s="873"/>
      <c r="BK55" s="738">
        <v>1.736111111111111E-3</v>
      </c>
      <c r="BL55" s="739"/>
      <c r="BM55" s="739"/>
      <c r="BN55" s="739"/>
      <c r="BO55" s="740"/>
      <c r="BP55" s="738">
        <f t="shared" ref="BP55:BP56" si="45">A55+BK55</f>
        <v>0.64409722222222221</v>
      </c>
      <c r="BQ55" s="739"/>
      <c r="BR55" s="739"/>
      <c r="BS55" s="739"/>
      <c r="BT55" s="740"/>
      <c r="BU55" s="2"/>
      <c r="BV55" s="743"/>
      <c r="BW55" s="744"/>
      <c r="BX55" s="745"/>
      <c r="BY55" s="743"/>
      <c r="BZ55" s="744"/>
      <c r="CA55" s="744"/>
      <c r="CB55" s="744"/>
      <c r="CC55" s="744"/>
      <c r="CD55" s="744"/>
      <c r="CE55" s="744"/>
      <c r="CF55" s="744"/>
      <c r="CG55" s="745"/>
      <c r="CH55" s="2"/>
      <c r="CI55" s="871"/>
      <c r="CJ55" s="872"/>
      <c r="CK55" s="872"/>
      <c r="CL55" s="872"/>
      <c r="CM55" s="873"/>
      <c r="CN55" s="871"/>
      <c r="CO55" s="872"/>
      <c r="CP55" s="872"/>
      <c r="CQ55" s="872"/>
      <c r="CR55" s="873"/>
      <c r="CS55" s="2"/>
      <c r="CT55" s="718"/>
      <c r="CU55" s="719"/>
      <c r="CV55" s="719"/>
      <c r="CW55" s="719"/>
      <c r="CX55" s="720"/>
      <c r="CY55" s="718"/>
      <c r="CZ55" s="719"/>
      <c r="DA55" s="719"/>
      <c r="DB55" s="719"/>
      <c r="DC55" s="720"/>
      <c r="DD55" s="718"/>
      <c r="DE55" s="719"/>
      <c r="DF55" s="719"/>
      <c r="DG55" s="719"/>
      <c r="DH55" s="720"/>
      <c r="DI55" s="718"/>
      <c r="DJ55" s="719"/>
      <c r="DK55" s="719"/>
      <c r="DL55" s="719"/>
      <c r="DM55" s="720"/>
      <c r="DN55" s="718"/>
      <c r="DO55" s="719"/>
      <c r="DP55" s="719"/>
      <c r="DQ55" s="719"/>
      <c r="DR55" s="720"/>
      <c r="DS55" s="2"/>
      <c r="DT55" s="863"/>
      <c r="DU55" s="864"/>
      <c r="DV55" s="864"/>
      <c r="DW55" s="864"/>
      <c r="DX55" s="865"/>
      <c r="DY55" s="863"/>
      <c r="DZ55" s="864"/>
      <c r="EA55" s="864"/>
      <c r="EB55" s="864"/>
      <c r="EC55" s="865"/>
      <c r="ED55" s="715" t="s">
        <v>252</v>
      </c>
      <c r="EE55" s="716"/>
      <c r="EF55" s="716"/>
      <c r="EG55" s="716"/>
      <c r="EH55" s="717"/>
      <c r="EI55" s="712"/>
      <c r="EJ55" s="713"/>
      <c r="EK55" s="713"/>
      <c r="EL55" s="713"/>
      <c r="EM55" s="714"/>
      <c r="EN55" s="715"/>
      <c r="EO55" s="716"/>
      <c r="EP55" s="716"/>
      <c r="EQ55" s="716"/>
      <c r="ER55" s="717"/>
      <c r="ES55" s="712"/>
      <c r="ET55" s="713"/>
      <c r="EU55" s="713"/>
      <c r="EV55" s="713"/>
      <c r="EW55" s="714"/>
      <c r="EX55" s="712"/>
      <c r="EY55" s="713"/>
      <c r="EZ55" s="713"/>
      <c r="FA55" s="713"/>
      <c r="FB55" s="714"/>
      <c r="FC55" s="715"/>
      <c r="FD55" s="716"/>
      <c r="FE55" s="716"/>
      <c r="FF55" s="716"/>
      <c r="FG55" s="717"/>
      <c r="FH55" s="712" t="s">
        <v>240</v>
      </c>
      <c r="FI55" s="713"/>
      <c r="FJ55" s="713"/>
      <c r="FK55" s="713"/>
      <c r="FL55" s="714"/>
      <c r="FM55" s="718"/>
      <c r="FN55" s="719"/>
      <c r="FO55" s="719"/>
      <c r="FP55" s="719"/>
      <c r="FQ55" s="720"/>
      <c r="FR55" s="718"/>
      <c r="FS55" s="719"/>
      <c r="FT55" s="719"/>
      <c r="FU55" s="719"/>
      <c r="FV55" s="719"/>
      <c r="FW55" s="719"/>
      <c r="FX55" s="719"/>
      <c r="FY55" s="719"/>
      <c r="FZ55" s="719"/>
      <c r="GA55" s="720"/>
      <c r="GB55" s="712"/>
      <c r="GC55" s="713"/>
      <c r="GD55" s="713"/>
      <c r="GE55" s="713"/>
      <c r="GF55" s="714"/>
    </row>
    <row r="56" spans="1:188" ht="12" customHeight="1" x14ac:dyDescent="0.25">
      <c r="A56" s="866">
        <v>0.64444444444444449</v>
      </c>
      <c r="B56" s="867"/>
      <c r="C56" s="867"/>
      <c r="D56" s="867"/>
      <c r="E56" s="868"/>
      <c r="F56" s="722" t="s">
        <v>4</v>
      </c>
      <c r="G56" s="723"/>
      <c r="H56" s="723"/>
      <c r="I56" s="723"/>
      <c r="J56" s="723"/>
      <c r="K56" s="723"/>
      <c r="L56" s="723"/>
      <c r="M56" s="723"/>
      <c r="N56" s="724"/>
      <c r="O56" s="746" t="s">
        <v>243</v>
      </c>
      <c r="P56" s="747"/>
      <c r="Q56" s="747"/>
      <c r="R56" s="747"/>
      <c r="S56" s="747"/>
      <c r="T56" s="747"/>
      <c r="U56" s="747"/>
      <c r="V56" s="747"/>
      <c r="W56" s="747"/>
      <c r="X56" s="747"/>
      <c r="Y56" s="747"/>
      <c r="Z56" s="748"/>
      <c r="AA56" s="728" t="s">
        <v>251</v>
      </c>
      <c r="AB56" s="729"/>
      <c r="AC56" s="730"/>
      <c r="AD56" s="869">
        <v>1</v>
      </c>
      <c r="AE56" s="870"/>
      <c r="AF56" s="731"/>
      <c r="AG56" s="732"/>
      <c r="AH56" s="732"/>
      <c r="AI56" s="733"/>
      <c r="AJ56" s="734"/>
      <c r="AK56" s="735"/>
      <c r="AL56" s="735"/>
      <c r="AM56" s="736"/>
      <c r="AN56" s="734"/>
      <c r="AO56" s="735"/>
      <c r="AP56" s="735"/>
      <c r="AQ56" s="735"/>
      <c r="AR56" s="736"/>
      <c r="AS56" s="509"/>
      <c r="AT56" s="510"/>
      <c r="AU56" s="510"/>
      <c r="AV56" s="871"/>
      <c r="AW56" s="872"/>
      <c r="AX56" s="872"/>
      <c r="AY56" s="872"/>
      <c r="AZ56" s="873"/>
      <c r="BA56" s="871"/>
      <c r="BB56" s="872"/>
      <c r="BC56" s="872"/>
      <c r="BD56" s="872"/>
      <c r="BE56" s="873"/>
      <c r="BF56" s="871"/>
      <c r="BG56" s="872"/>
      <c r="BH56" s="872"/>
      <c r="BI56" s="872"/>
      <c r="BJ56" s="873"/>
      <c r="BK56" s="738">
        <v>1.736111111111111E-3</v>
      </c>
      <c r="BL56" s="739"/>
      <c r="BM56" s="739"/>
      <c r="BN56" s="739"/>
      <c r="BO56" s="740"/>
      <c r="BP56" s="738">
        <f t="shared" si="45"/>
        <v>0.64618055555555565</v>
      </c>
      <c r="BQ56" s="739"/>
      <c r="BR56" s="739"/>
      <c r="BS56" s="739"/>
      <c r="BT56" s="740"/>
      <c r="BU56" s="2"/>
      <c r="BV56" s="743"/>
      <c r="BW56" s="744"/>
      <c r="BX56" s="745"/>
      <c r="BY56" s="743"/>
      <c r="BZ56" s="744"/>
      <c r="CA56" s="744"/>
      <c r="CB56" s="744"/>
      <c r="CC56" s="744"/>
      <c r="CD56" s="744"/>
      <c r="CE56" s="744"/>
      <c r="CF56" s="744"/>
      <c r="CG56" s="745"/>
      <c r="CH56" s="2"/>
      <c r="CI56" s="871"/>
      <c r="CJ56" s="872"/>
      <c r="CK56" s="872"/>
      <c r="CL56" s="872"/>
      <c r="CM56" s="873"/>
      <c r="CN56" s="871"/>
      <c r="CO56" s="872"/>
      <c r="CP56" s="872"/>
      <c r="CQ56" s="872"/>
      <c r="CR56" s="873"/>
      <c r="CS56" s="2"/>
      <c r="CT56" s="718"/>
      <c r="CU56" s="719"/>
      <c r="CV56" s="719"/>
      <c r="CW56" s="719"/>
      <c r="CX56" s="720"/>
      <c r="CY56" s="718"/>
      <c r="CZ56" s="719"/>
      <c r="DA56" s="719"/>
      <c r="DB56" s="719"/>
      <c r="DC56" s="720"/>
      <c r="DD56" s="718"/>
      <c r="DE56" s="719"/>
      <c r="DF56" s="719"/>
      <c r="DG56" s="719"/>
      <c r="DH56" s="720"/>
      <c r="DI56" s="718"/>
      <c r="DJ56" s="719"/>
      <c r="DK56" s="719"/>
      <c r="DL56" s="719"/>
      <c r="DM56" s="720"/>
      <c r="DN56" s="718"/>
      <c r="DO56" s="719"/>
      <c r="DP56" s="719"/>
      <c r="DQ56" s="719"/>
      <c r="DR56" s="720"/>
      <c r="DS56" s="2"/>
      <c r="DT56" s="863"/>
      <c r="DU56" s="864"/>
      <c r="DV56" s="864"/>
      <c r="DW56" s="864"/>
      <c r="DX56" s="865"/>
      <c r="DY56" s="863"/>
      <c r="DZ56" s="864"/>
      <c r="EA56" s="864"/>
      <c r="EB56" s="864"/>
      <c r="EC56" s="865"/>
      <c r="ED56" s="715" t="s">
        <v>252</v>
      </c>
      <c r="EE56" s="716"/>
      <c r="EF56" s="716"/>
      <c r="EG56" s="716"/>
      <c r="EH56" s="717"/>
      <c r="EI56" s="712"/>
      <c r="EJ56" s="713"/>
      <c r="EK56" s="713"/>
      <c r="EL56" s="713"/>
      <c r="EM56" s="714"/>
      <c r="EN56" s="715"/>
      <c r="EO56" s="716"/>
      <c r="EP56" s="716"/>
      <c r="EQ56" s="716"/>
      <c r="ER56" s="717"/>
      <c r="ES56" s="712"/>
      <c r="ET56" s="713"/>
      <c r="EU56" s="713"/>
      <c r="EV56" s="713"/>
      <c r="EW56" s="714"/>
      <c r="EX56" s="712"/>
      <c r="EY56" s="713"/>
      <c r="EZ56" s="713"/>
      <c r="FA56" s="713"/>
      <c r="FB56" s="714"/>
      <c r="FC56" s="715"/>
      <c r="FD56" s="716"/>
      <c r="FE56" s="716"/>
      <c r="FF56" s="716"/>
      <c r="FG56" s="717"/>
      <c r="FH56" s="712" t="s">
        <v>240</v>
      </c>
      <c r="FI56" s="713"/>
      <c r="FJ56" s="713"/>
      <c r="FK56" s="713"/>
      <c r="FL56" s="714"/>
      <c r="FM56" s="718"/>
      <c r="FN56" s="719"/>
      <c r="FO56" s="719"/>
      <c r="FP56" s="719"/>
      <c r="FQ56" s="720"/>
      <c r="FR56" s="718"/>
      <c r="FS56" s="719"/>
      <c r="FT56" s="719"/>
      <c r="FU56" s="719"/>
      <c r="FV56" s="719"/>
      <c r="FW56" s="719"/>
      <c r="FX56" s="719"/>
      <c r="FY56" s="719"/>
      <c r="FZ56" s="719"/>
      <c r="GA56" s="720"/>
      <c r="GB56" s="712"/>
      <c r="GC56" s="713"/>
      <c r="GD56" s="713"/>
      <c r="GE56" s="713"/>
      <c r="GF56" s="714"/>
    </row>
    <row r="57" spans="1:188" ht="12" customHeight="1" x14ac:dyDescent="0.25">
      <c r="A57" s="866">
        <v>0.66249999999999998</v>
      </c>
      <c r="B57" s="867"/>
      <c r="C57" s="867"/>
      <c r="D57" s="867"/>
      <c r="E57" s="868"/>
      <c r="F57" s="722" t="s">
        <v>10</v>
      </c>
      <c r="G57" s="723"/>
      <c r="H57" s="723"/>
      <c r="I57" s="723"/>
      <c r="J57" s="723"/>
      <c r="K57" s="723"/>
      <c r="L57" s="723"/>
      <c r="M57" s="723"/>
      <c r="N57" s="724"/>
      <c r="O57" s="749" t="s">
        <v>236</v>
      </c>
      <c r="P57" s="750"/>
      <c r="Q57" s="750"/>
      <c r="R57" s="750"/>
      <c r="S57" s="750"/>
      <c r="T57" s="750"/>
      <c r="U57" s="750"/>
      <c r="V57" s="750"/>
      <c r="W57" s="750"/>
      <c r="X57" s="750"/>
      <c r="Y57" s="750"/>
      <c r="Z57" s="751"/>
      <c r="AA57" s="728" t="s">
        <v>251</v>
      </c>
      <c r="AB57" s="729"/>
      <c r="AC57" s="730"/>
      <c r="AD57" s="869">
        <v>1</v>
      </c>
      <c r="AE57" s="870"/>
      <c r="AF57" s="731"/>
      <c r="AG57" s="732"/>
      <c r="AH57" s="732"/>
      <c r="AI57" s="733"/>
      <c r="AJ57" s="734"/>
      <c r="AK57" s="735"/>
      <c r="AL57" s="735"/>
      <c r="AM57" s="736"/>
      <c r="AN57" s="734"/>
      <c r="AO57" s="735"/>
      <c r="AP57" s="735"/>
      <c r="AQ57" s="735"/>
      <c r="AR57" s="736"/>
      <c r="AS57" s="509"/>
      <c r="AT57" s="510"/>
      <c r="AU57" s="510"/>
      <c r="AV57" s="871"/>
      <c r="AW57" s="872"/>
      <c r="AX57" s="872"/>
      <c r="AY57" s="872"/>
      <c r="AZ57" s="873"/>
      <c r="BA57" s="871"/>
      <c r="BB57" s="872"/>
      <c r="BC57" s="872"/>
      <c r="BD57" s="872"/>
      <c r="BE57" s="873"/>
      <c r="BF57" s="871"/>
      <c r="BG57" s="872"/>
      <c r="BH57" s="872"/>
      <c r="BI57" s="872"/>
      <c r="BJ57" s="873"/>
      <c r="BK57" s="738">
        <v>1.736111111111111E-3</v>
      </c>
      <c r="BL57" s="739"/>
      <c r="BM57" s="739"/>
      <c r="BN57" s="739"/>
      <c r="BO57" s="740"/>
      <c r="BP57" s="738">
        <f t="shared" si="44"/>
        <v>0.66423611111111114</v>
      </c>
      <c r="BQ57" s="739"/>
      <c r="BR57" s="739"/>
      <c r="BS57" s="739"/>
      <c r="BT57" s="740"/>
      <c r="BU57" s="2"/>
      <c r="BV57" s="743"/>
      <c r="BW57" s="744"/>
      <c r="BX57" s="745"/>
      <c r="BY57" s="743"/>
      <c r="BZ57" s="744"/>
      <c r="CA57" s="744"/>
      <c r="CB57" s="744"/>
      <c r="CC57" s="744"/>
      <c r="CD57" s="744"/>
      <c r="CE57" s="744"/>
      <c r="CF57" s="744"/>
      <c r="CG57" s="745"/>
      <c r="CH57" s="2"/>
      <c r="CI57" s="871"/>
      <c r="CJ57" s="872"/>
      <c r="CK57" s="872"/>
      <c r="CL57" s="872"/>
      <c r="CM57" s="873"/>
      <c r="CN57" s="871"/>
      <c r="CO57" s="872"/>
      <c r="CP57" s="872"/>
      <c r="CQ57" s="872"/>
      <c r="CR57" s="873"/>
      <c r="CS57" s="2"/>
      <c r="CT57" s="718"/>
      <c r="CU57" s="719"/>
      <c r="CV57" s="719"/>
      <c r="CW57" s="719"/>
      <c r="CX57" s="720"/>
      <c r="CY57" s="718"/>
      <c r="CZ57" s="719"/>
      <c r="DA57" s="719"/>
      <c r="DB57" s="719"/>
      <c r="DC57" s="720"/>
      <c r="DD57" s="718"/>
      <c r="DE57" s="719"/>
      <c r="DF57" s="719"/>
      <c r="DG57" s="719"/>
      <c r="DH57" s="720"/>
      <c r="DI57" s="718"/>
      <c r="DJ57" s="719"/>
      <c r="DK57" s="719"/>
      <c r="DL57" s="719"/>
      <c r="DM57" s="720"/>
      <c r="DN57" s="718"/>
      <c r="DO57" s="719"/>
      <c r="DP57" s="719"/>
      <c r="DQ57" s="719"/>
      <c r="DR57" s="720"/>
      <c r="DS57" s="2"/>
      <c r="DT57" s="863"/>
      <c r="DU57" s="864"/>
      <c r="DV57" s="864"/>
      <c r="DW57" s="864"/>
      <c r="DX57" s="865"/>
      <c r="DY57" s="863"/>
      <c r="DZ57" s="864"/>
      <c r="EA57" s="864"/>
      <c r="EB57" s="864"/>
      <c r="EC57" s="865"/>
      <c r="ED57" s="715" t="s">
        <v>252</v>
      </c>
      <c r="EE57" s="716"/>
      <c r="EF57" s="716"/>
      <c r="EG57" s="716"/>
      <c r="EH57" s="717"/>
      <c r="EI57" s="712"/>
      <c r="EJ57" s="713"/>
      <c r="EK57" s="713"/>
      <c r="EL57" s="713"/>
      <c r="EM57" s="714"/>
      <c r="EN57" s="715"/>
      <c r="EO57" s="716"/>
      <c r="EP57" s="716"/>
      <c r="EQ57" s="716"/>
      <c r="ER57" s="717"/>
      <c r="ES57" s="712"/>
      <c r="ET57" s="713"/>
      <c r="EU57" s="713"/>
      <c r="EV57" s="713"/>
      <c r="EW57" s="714"/>
      <c r="EX57" s="712"/>
      <c r="EY57" s="713"/>
      <c r="EZ57" s="713"/>
      <c r="FA57" s="713"/>
      <c r="FB57" s="714"/>
      <c r="FC57" s="715"/>
      <c r="FD57" s="716"/>
      <c r="FE57" s="716"/>
      <c r="FF57" s="716"/>
      <c r="FG57" s="717"/>
      <c r="FH57" s="712" t="s">
        <v>240</v>
      </c>
      <c r="FI57" s="713"/>
      <c r="FJ57" s="713"/>
      <c r="FK57" s="713"/>
      <c r="FL57" s="714"/>
      <c r="FM57" s="718"/>
      <c r="FN57" s="719"/>
      <c r="FO57" s="719"/>
      <c r="FP57" s="719"/>
      <c r="FQ57" s="720"/>
      <c r="FR57" s="718"/>
      <c r="FS57" s="719"/>
      <c r="FT57" s="719"/>
      <c r="FU57" s="719"/>
      <c r="FV57" s="719"/>
      <c r="FW57" s="719"/>
      <c r="FX57" s="719"/>
      <c r="FY57" s="719"/>
      <c r="FZ57" s="719"/>
      <c r="GA57" s="720"/>
      <c r="GB57" s="712"/>
      <c r="GC57" s="713"/>
      <c r="GD57" s="713"/>
      <c r="GE57" s="713"/>
      <c r="GF57" s="714"/>
    </row>
    <row r="58" spans="1:188" ht="12" customHeight="1" x14ac:dyDescent="0.25">
      <c r="A58" s="866">
        <v>0.6645833333333333</v>
      </c>
      <c r="B58" s="867"/>
      <c r="C58" s="867"/>
      <c r="D58" s="867"/>
      <c r="E58" s="868"/>
      <c r="F58" s="722" t="s">
        <v>10</v>
      </c>
      <c r="G58" s="723"/>
      <c r="H58" s="723"/>
      <c r="I58" s="723"/>
      <c r="J58" s="723"/>
      <c r="K58" s="723"/>
      <c r="L58" s="723"/>
      <c r="M58" s="723"/>
      <c r="N58" s="724"/>
      <c r="O58" s="746" t="s">
        <v>243</v>
      </c>
      <c r="P58" s="747"/>
      <c r="Q58" s="747"/>
      <c r="R58" s="747"/>
      <c r="S58" s="747"/>
      <c r="T58" s="747"/>
      <c r="U58" s="747"/>
      <c r="V58" s="747"/>
      <c r="W58" s="747"/>
      <c r="X58" s="747"/>
      <c r="Y58" s="747"/>
      <c r="Z58" s="748"/>
      <c r="AA58" s="728" t="s">
        <v>251</v>
      </c>
      <c r="AB58" s="729"/>
      <c r="AC58" s="730"/>
      <c r="AD58" s="869">
        <v>1</v>
      </c>
      <c r="AE58" s="870"/>
      <c r="AF58" s="731"/>
      <c r="AG58" s="732"/>
      <c r="AH58" s="732"/>
      <c r="AI58" s="733"/>
      <c r="AJ58" s="734"/>
      <c r="AK58" s="735"/>
      <c r="AL58" s="735"/>
      <c r="AM58" s="736"/>
      <c r="AN58" s="734"/>
      <c r="AO58" s="735"/>
      <c r="AP58" s="735"/>
      <c r="AQ58" s="735"/>
      <c r="AR58" s="736"/>
      <c r="AS58" s="509"/>
      <c r="AT58" s="510"/>
      <c r="AU58" s="510"/>
      <c r="AV58" s="871"/>
      <c r="AW58" s="872"/>
      <c r="AX58" s="872"/>
      <c r="AY58" s="872"/>
      <c r="AZ58" s="873"/>
      <c r="BA58" s="871"/>
      <c r="BB58" s="872"/>
      <c r="BC58" s="872"/>
      <c r="BD58" s="872"/>
      <c r="BE58" s="873"/>
      <c r="BF58" s="871"/>
      <c r="BG58" s="872"/>
      <c r="BH58" s="872"/>
      <c r="BI58" s="872"/>
      <c r="BJ58" s="873"/>
      <c r="BK58" s="738">
        <v>1.736111111111111E-3</v>
      </c>
      <c r="BL58" s="739"/>
      <c r="BM58" s="739"/>
      <c r="BN58" s="739"/>
      <c r="BO58" s="740"/>
      <c r="BP58" s="738">
        <f t="shared" si="44"/>
        <v>0.66631944444444446</v>
      </c>
      <c r="BQ58" s="739"/>
      <c r="BR58" s="739"/>
      <c r="BS58" s="739"/>
      <c r="BT58" s="740"/>
      <c r="BU58" s="2"/>
      <c r="BV58" s="743"/>
      <c r="BW58" s="744"/>
      <c r="BX58" s="745"/>
      <c r="BY58" s="743"/>
      <c r="BZ58" s="744"/>
      <c r="CA58" s="744"/>
      <c r="CB58" s="744"/>
      <c r="CC58" s="744"/>
      <c r="CD58" s="744"/>
      <c r="CE58" s="744"/>
      <c r="CF58" s="744"/>
      <c r="CG58" s="745"/>
      <c r="CH58" s="2"/>
      <c r="CI58" s="871"/>
      <c r="CJ58" s="872"/>
      <c r="CK58" s="872"/>
      <c r="CL58" s="872"/>
      <c r="CM58" s="873"/>
      <c r="CN58" s="871"/>
      <c r="CO58" s="872"/>
      <c r="CP58" s="872"/>
      <c r="CQ58" s="872"/>
      <c r="CR58" s="873"/>
      <c r="CS58" s="2"/>
      <c r="CT58" s="718"/>
      <c r="CU58" s="719"/>
      <c r="CV58" s="719"/>
      <c r="CW58" s="719"/>
      <c r="CX58" s="720"/>
      <c r="CY58" s="718"/>
      <c r="CZ58" s="719"/>
      <c r="DA58" s="719"/>
      <c r="DB58" s="719"/>
      <c r="DC58" s="720"/>
      <c r="DD58" s="718"/>
      <c r="DE58" s="719"/>
      <c r="DF58" s="719"/>
      <c r="DG58" s="719"/>
      <c r="DH58" s="720"/>
      <c r="DI58" s="718"/>
      <c r="DJ58" s="719"/>
      <c r="DK58" s="719"/>
      <c r="DL58" s="719"/>
      <c r="DM58" s="720"/>
      <c r="DN58" s="718"/>
      <c r="DO58" s="719"/>
      <c r="DP58" s="719"/>
      <c r="DQ58" s="719"/>
      <c r="DR58" s="720"/>
      <c r="DS58" s="2"/>
      <c r="DT58" s="863"/>
      <c r="DU58" s="864"/>
      <c r="DV58" s="864"/>
      <c r="DW58" s="864"/>
      <c r="DX58" s="865"/>
      <c r="DY58" s="863"/>
      <c r="DZ58" s="864"/>
      <c r="EA58" s="864"/>
      <c r="EB58" s="864"/>
      <c r="EC58" s="865"/>
      <c r="ED58" s="715" t="s">
        <v>252</v>
      </c>
      <c r="EE58" s="716"/>
      <c r="EF58" s="716"/>
      <c r="EG58" s="716"/>
      <c r="EH58" s="717"/>
      <c r="EI58" s="712"/>
      <c r="EJ58" s="713"/>
      <c r="EK58" s="713"/>
      <c r="EL58" s="713"/>
      <c r="EM58" s="714"/>
      <c r="EN58" s="715"/>
      <c r="EO58" s="716"/>
      <c r="EP58" s="716"/>
      <c r="EQ58" s="716"/>
      <c r="ER58" s="717"/>
      <c r="ES58" s="712"/>
      <c r="ET58" s="713"/>
      <c r="EU58" s="713"/>
      <c r="EV58" s="713"/>
      <c r="EW58" s="714"/>
      <c r="EX58" s="712"/>
      <c r="EY58" s="713"/>
      <c r="EZ58" s="713"/>
      <c r="FA58" s="713"/>
      <c r="FB58" s="714"/>
      <c r="FC58" s="715"/>
      <c r="FD58" s="716"/>
      <c r="FE58" s="716"/>
      <c r="FF58" s="716"/>
      <c r="FG58" s="717"/>
      <c r="FH58" s="712" t="s">
        <v>240</v>
      </c>
      <c r="FI58" s="713"/>
      <c r="FJ58" s="713"/>
      <c r="FK58" s="713"/>
      <c r="FL58" s="714"/>
      <c r="FM58" s="718"/>
      <c r="FN58" s="719"/>
      <c r="FO58" s="719"/>
      <c r="FP58" s="719"/>
      <c r="FQ58" s="720"/>
      <c r="FR58" s="718"/>
      <c r="FS58" s="719"/>
      <c r="FT58" s="719"/>
      <c r="FU58" s="719"/>
      <c r="FV58" s="719"/>
      <c r="FW58" s="719"/>
      <c r="FX58" s="719"/>
      <c r="FY58" s="719"/>
      <c r="FZ58" s="719"/>
      <c r="GA58" s="720"/>
      <c r="GB58" s="712"/>
      <c r="GC58" s="713"/>
      <c r="GD58" s="713"/>
      <c r="GE58" s="713"/>
      <c r="GF58" s="714"/>
    </row>
    <row r="59" spans="1:188" ht="12" customHeight="1" x14ac:dyDescent="0.25">
      <c r="A59" s="721">
        <v>0.70347222222222217</v>
      </c>
      <c r="B59" s="721"/>
      <c r="C59" s="721"/>
      <c r="D59" s="721"/>
      <c r="E59" s="721"/>
      <c r="F59" s="722" t="s">
        <v>19</v>
      </c>
      <c r="G59" s="723"/>
      <c r="H59" s="723"/>
      <c r="I59" s="723"/>
      <c r="J59" s="723"/>
      <c r="K59" s="723"/>
      <c r="L59" s="723"/>
      <c r="M59" s="723"/>
      <c r="N59" s="724"/>
      <c r="O59" s="749" t="s">
        <v>236</v>
      </c>
      <c r="P59" s="750"/>
      <c r="Q59" s="750"/>
      <c r="R59" s="750"/>
      <c r="S59" s="750"/>
      <c r="T59" s="750"/>
      <c r="U59" s="750"/>
      <c r="V59" s="750"/>
      <c r="W59" s="750"/>
      <c r="X59" s="750"/>
      <c r="Y59" s="750"/>
      <c r="Z59" s="751"/>
      <c r="AA59" s="728" t="s">
        <v>251</v>
      </c>
      <c r="AB59" s="729"/>
      <c r="AC59" s="730"/>
      <c r="AD59" s="874">
        <v>1</v>
      </c>
      <c r="AE59" s="870"/>
      <c r="AF59" s="731"/>
      <c r="AG59" s="732"/>
      <c r="AH59" s="732"/>
      <c r="AI59" s="733"/>
      <c r="AJ59" s="734"/>
      <c r="AK59" s="735"/>
      <c r="AL59" s="735"/>
      <c r="AM59" s="736"/>
      <c r="AN59" s="734"/>
      <c r="AO59" s="735"/>
      <c r="AP59" s="735"/>
      <c r="AQ59" s="735"/>
      <c r="AR59" s="736"/>
      <c r="AS59" s="509"/>
      <c r="AT59" s="510"/>
      <c r="AU59" s="510"/>
      <c r="AV59" s="737"/>
      <c r="AW59" s="737"/>
      <c r="AX59" s="737"/>
      <c r="AY59" s="737"/>
      <c r="AZ59" s="737"/>
      <c r="BA59" s="737"/>
      <c r="BB59" s="737"/>
      <c r="BC59" s="737"/>
      <c r="BD59" s="737"/>
      <c r="BE59" s="737"/>
      <c r="BF59" s="737"/>
      <c r="BG59" s="737"/>
      <c r="BH59" s="737"/>
      <c r="BI59" s="737"/>
      <c r="BJ59" s="737"/>
      <c r="BK59" s="738">
        <v>1.736111111111111E-3</v>
      </c>
      <c r="BL59" s="739"/>
      <c r="BM59" s="739"/>
      <c r="BN59" s="739"/>
      <c r="BO59" s="740"/>
      <c r="BP59" s="741">
        <f>A59+BK59</f>
        <v>0.70520833333333333</v>
      </c>
      <c r="BQ59" s="741"/>
      <c r="BR59" s="741"/>
      <c r="BS59" s="741"/>
      <c r="BT59" s="741"/>
      <c r="BU59" s="2"/>
      <c r="BV59" s="742"/>
      <c r="BW59" s="742"/>
      <c r="BX59" s="742"/>
      <c r="BY59" s="743"/>
      <c r="BZ59" s="744"/>
      <c r="CA59" s="744"/>
      <c r="CB59" s="744"/>
      <c r="CC59" s="744"/>
      <c r="CD59" s="744"/>
      <c r="CE59" s="744"/>
      <c r="CF59" s="744"/>
      <c r="CG59" s="745"/>
      <c r="CH59" s="2"/>
      <c r="CI59" s="737"/>
      <c r="CJ59" s="737"/>
      <c r="CK59" s="737"/>
      <c r="CL59" s="737"/>
      <c r="CM59" s="737"/>
      <c r="CN59" s="737"/>
      <c r="CO59" s="737"/>
      <c r="CP59" s="737"/>
      <c r="CQ59" s="737"/>
      <c r="CR59" s="737"/>
      <c r="CS59" s="2"/>
      <c r="CT59" s="708"/>
      <c r="CU59" s="708"/>
      <c r="CV59" s="708"/>
      <c r="CW59" s="708"/>
      <c r="CX59" s="708"/>
      <c r="CY59" s="708"/>
      <c r="CZ59" s="708"/>
      <c r="DA59" s="708"/>
      <c r="DB59" s="708"/>
      <c r="DC59" s="708"/>
      <c r="DD59" s="708"/>
      <c r="DE59" s="708"/>
      <c r="DF59" s="708"/>
      <c r="DG59" s="708"/>
      <c r="DH59" s="708"/>
      <c r="DI59" s="708"/>
      <c r="DJ59" s="708"/>
      <c r="DK59" s="708"/>
      <c r="DL59" s="708"/>
      <c r="DM59" s="708"/>
      <c r="DN59" s="708"/>
      <c r="DO59" s="708"/>
      <c r="DP59" s="708"/>
      <c r="DQ59" s="708"/>
      <c r="DR59" s="708"/>
      <c r="DS59" s="2"/>
      <c r="DT59" s="709"/>
      <c r="DU59" s="709"/>
      <c r="DV59" s="709"/>
      <c r="DW59" s="709"/>
      <c r="DX59" s="709"/>
      <c r="DY59" s="709"/>
      <c r="DZ59" s="709"/>
      <c r="EA59" s="709"/>
      <c r="EB59" s="709"/>
      <c r="EC59" s="709"/>
      <c r="ED59" s="711" t="s">
        <v>252</v>
      </c>
      <c r="EE59" s="711"/>
      <c r="EF59" s="711"/>
      <c r="EG59" s="711"/>
      <c r="EH59" s="711"/>
      <c r="EI59" s="710"/>
      <c r="EJ59" s="710"/>
      <c r="EK59" s="710"/>
      <c r="EL59" s="710"/>
      <c r="EM59" s="710"/>
      <c r="EN59" s="711"/>
      <c r="EO59" s="711"/>
      <c r="EP59" s="711"/>
      <c r="EQ59" s="711"/>
      <c r="ER59" s="711"/>
      <c r="ES59" s="710"/>
      <c r="ET59" s="710"/>
      <c r="EU59" s="710"/>
      <c r="EV59" s="710"/>
      <c r="EW59" s="710"/>
      <c r="EX59" s="710"/>
      <c r="EY59" s="710"/>
      <c r="EZ59" s="710"/>
      <c r="FA59" s="710"/>
      <c r="FB59" s="710"/>
      <c r="FC59" s="711"/>
      <c r="FD59" s="711"/>
      <c r="FE59" s="711"/>
      <c r="FF59" s="711"/>
      <c r="FG59" s="711"/>
      <c r="FH59" s="710" t="s">
        <v>240</v>
      </c>
      <c r="FI59" s="710"/>
      <c r="FJ59" s="710"/>
      <c r="FK59" s="710"/>
      <c r="FL59" s="710"/>
      <c r="FM59" s="708"/>
      <c r="FN59" s="708"/>
      <c r="FO59" s="708"/>
      <c r="FP59" s="708"/>
      <c r="FQ59" s="708"/>
      <c r="FR59" s="718"/>
      <c r="FS59" s="719"/>
      <c r="FT59" s="719"/>
      <c r="FU59" s="719"/>
      <c r="FV59" s="719"/>
      <c r="FW59" s="719"/>
      <c r="FX59" s="719"/>
      <c r="FY59" s="719"/>
      <c r="FZ59" s="719"/>
      <c r="GA59" s="720"/>
      <c r="GB59" s="710"/>
      <c r="GC59" s="710"/>
      <c r="GD59" s="710"/>
      <c r="GE59" s="710"/>
      <c r="GF59" s="710"/>
    </row>
    <row r="60" spans="1:188" ht="12" customHeight="1" x14ac:dyDescent="0.25">
      <c r="A60" s="721">
        <v>0.72430555555555554</v>
      </c>
      <c r="B60" s="721"/>
      <c r="C60" s="721"/>
      <c r="D60" s="721"/>
      <c r="E60" s="721"/>
      <c r="F60" s="722" t="s">
        <v>17</v>
      </c>
      <c r="G60" s="723"/>
      <c r="H60" s="723"/>
      <c r="I60" s="723"/>
      <c r="J60" s="723"/>
      <c r="K60" s="723"/>
      <c r="L60" s="723"/>
      <c r="M60" s="723"/>
      <c r="N60" s="724"/>
      <c r="O60" s="746" t="s">
        <v>243</v>
      </c>
      <c r="P60" s="747"/>
      <c r="Q60" s="747"/>
      <c r="R60" s="747"/>
      <c r="S60" s="747"/>
      <c r="T60" s="747"/>
      <c r="U60" s="747"/>
      <c r="V60" s="747"/>
      <c r="W60" s="747"/>
      <c r="X60" s="747"/>
      <c r="Y60" s="747"/>
      <c r="Z60" s="748"/>
      <c r="AA60" s="728" t="s">
        <v>251</v>
      </c>
      <c r="AB60" s="729"/>
      <c r="AC60" s="730"/>
      <c r="AD60" s="874">
        <v>1</v>
      </c>
      <c r="AE60" s="870"/>
      <c r="AF60" s="731"/>
      <c r="AG60" s="732"/>
      <c r="AH60" s="732"/>
      <c r="AI60" s="733"/>
      <c r="AJ60" s="734"/>
      <c r="AK60" s="735"/>
      <c r="AL60" s="735"/>
      <c r="AM60" s="736"/>
      <c r="AN60" s="734"/>
      <c r="AO60" s="735"/>
      <c r="AP60" s="735"/>
      <c r="AQ60" s="735"/>
      <c r="AR60" s="736"/>
      <c r="AS60" s="509"/>
      <c r="AT60" s="510"/>
      <c r="AU60" s="510"/>
      <c r="AV60" s="737"/>
      <c r="AW60" s="737"/>
      <c r="AX60" s="737"/>
      <c r="AY60" s="737"/>
      <c r="AZ60" s="737"/>
      <c r="BA60" s="737"/>
      <c r="BB60" s="737"/>
      <c r="BC60" s="737"/>
      <c r="BD60" s="737"/>
      <c r="BE60" s="737"/>
      <c r="BF60" s="737"/>
      <c r="BG60" s="737"/>
      <c r="BH60" s="737"/>
      <c r="BI60" s="737"/>
      <c r="BJ60" s="737"/>
      <c r="BK60" s="738">
        <v>1.736111111111111E-3</v>
      </c>
      <c r="BL60" s="739"/>
      <c r="BM60" s="739"/>
      <c r="BN60" s="739"/>
      <c r="BO60" s="740"/>
      <c r="BP60" s="741">
        <f t="shared" si="44"/>
        <v>0.7260416666666667</v>
      </c>
      <c r="BQ60" s="741"/>
      <c r="BR60" s="741"/>
      <c r="BS60" s="741"/>
      <c r="BT60" s="741"/>
      <c r="BU60" s="2"/>
      <c r="BV60" s="742"/>
      <c r="BW60" s="742"/>
      <c r="BX60" s="742"/>
      <c r="BY60" s="743"/>
      <c r="BZ60" s="744"/>
      <c r="CA60" s="744"/>
      <c r="CB60" s="744"/>
      <c r="CC60" s="744"/>
      <c r="CD60" s="744"/>
      <c r="CE60" s="744"/>
      <c r="CF60" s="744"/>
      <c r="CG60" s="745"/>
      <c r="CH60" s="2"/>
      <c r="CI60" s="737"/>
      <c r="CJ60" s="737"/>
      <c r="CK60" s="737"/>
      <c r="CL60" s="737"/>
      <c r="CM60" s="737"/>
      <c r="CN60" s="737"/>
      <c r="CO60" s="737"/>
      <c r="CP60" s="737"/>
      <c r="CQ60" s="737"/>
      <c r="CR60" s="737"/>
      <c r="CS60" s="2"/>
      <c r="CT60" s="708"/>
      <c r="CU60" s="708"/>
      <c r="CV60" s="708"/>
      <c r="CW60" s="708"/>
      <c r="CX60" s="708"/>
      <c r="CY60" s="708"/>
      <c r="CZ60" s="708"/>
      <c r="DA60" s="708"/>
      <c r="DB60" s="708"/>
      <c r="DC60" s="708"/>
      <c r="DD60" s="708"/>
      <c r="DE60" s="708"/>
      <c r="DF60" s="708"/>
      <c r="DG60" s="708"/>
      <c r="DH60" s="708"/>
      <c r="DI60" s="708"/>
      <c r="DJ60" s="708"/>
      <c r="DK60" s="708"/>
      <c r="DL60" s="708"/>
      <c r="DM60" s="708"/>
      <c r="DN60" s="708"/>
      <c r="DO60" s="708"/>
      <c r="DP60" s="708"/>
      <c r="DQ60" s="708"/>
      <c r="DR60" s="708"/>
      <c r="DS60" s="2"/>
      <c r="DT60" s="709"/>
      <c r="DU60" s="709"/>
      <c r="DV60" s="709"/>
      <c r="DW60" s="709"/>
      <c r="DX60" s="709"/>
      <c r="DY60" s="709"/>
      <c r="DZ60" s="709"/>
      <c r="EA60" s="709"/>
      <c r="EB60" s="709"/>
      <c r="EC60" s="709"/>
      <c r="ED60" s="711" t="s">
        <v>252</v>
      </c>
      <c r="EE60" s="711"/>
      <c r="EF60" s="711"/>
      <c r="EG60" s="711"/>
      <c r="EH60" s="711"/>
      <c r="EI60" s="710"/>
      <c r="EJ60" s="710"/>
      <c r="EK60" s="710"/>
      <c r="EL60" s="710"/>
      <c r="EM60" s="710"/>
      <c r="EN60" s="711"/>
      <c r="EO60" s="711"/>
      <c r="EP60" s="711"/>
      <c r="EQ60" s="711"/>
      <c r="ER60" s="711"/>
      <c r="ES60" s="710"/>
      <c r="ET60" s="710"/>
      <c r="EU60" s="710"/>
      <c r="EV60" s="710"/>
      <c r="EW60" s="710"/>
      <c r="EX60" s="710"/>
      <c r="EY60" s="710"/>
      <c r="EZ60" s="710"/>
      <c r="FA60" s="710"/>
      <c r="FB60" s="710"/>
      <c r="FC60" s="711"/>
      <c r="FD60" s="711"/>
      <c r="FE60" s="711"/>
      <c r="FF60" s="711"/>
      <c r="FG60" s="711"/>
      <c r="FH60" s="710" t="s">
        <v>240</v>
      </c>
      <c r="FI60" s="710"/>
      <c r="FJ60" s="710"/>
      <c r="FK60" s="710"/>
      <c r="FL60" s="710"/>
      <c r="FM60" s="708"/>
      <c r="FN60" s="708"/>
      <c r="FO60" s="708"/>
      <c r="FP60" s="708"/>
      <c r="FQ60" s="708"/>
      <c r="FR60" s="718"/>
      <c r="FS60" s="719"/>
      <c r="FT60" s="719"/>
      <c r="FU60" s="719"/>
      <c r="FV60" s="719"/>
      <c r="FW60" s="719"/>
      <c r="FX60" s="719"/>
      <c r="FY60" s="719"/>
      <c r="FZ60" s="719"/>
      <c r="GA60" s="720"/>
      <c r="GB60" s="710"/>
      <c r="GC60" s="710"/>
      <c r="GD60" s="710"/>
      <c r="GE60" s="710"/>
      <c r="GF60" s="710"/>
    </row>
    <row r="61" spans="1:188" ht="12" customHeight="1" x14ac:dyDescent="0.25">
      <c r="A61" s="721">
        <v>0.74791666666666667</v>
      </c>
      <c r="B61" s="721"/>
      <c r="C61" s="721"/>
      <c r="D61" s="721"/>
      <c r="E61" s="721"/>
      <c r="F61" s="722" t="s">
        <v>23</v>
      </c>
      <c r="G61" s="723"/>
      <c r="H61" s="723"/>
      <c r="I61" s="723"/>
      <c r="J61" s="723"/>
      <c r="K61" s="723"/>
      <c r="L61" s="723"/>
      <c r="M61" s="723"/>
      <c r="N61" s="724"/>
      <c r="O61" s="749" t="s">
        <v>236</v>
      </c>
      <c r="P61" s="750"/>
      <c r="Q61" s="750"/>
      <c r="R61" s="750"/>
      <c r="S61" s="750"/>
      <c r="T61" s="750"/>
      <c r="U61" s="750"/>
      <c r="V61" s="750"/>
      <c r="W61" s="750"/>
      <c r="X61" s="750"/>
      <c r="Y61" s="750"/>
      <c r="Z61" s="751"/>
      <c r="AA61" s="728" t="s">
        <v>251</v>
      </c>
      <c r="AB61" s="729"/>
      <c r="AC61" s="730"/>
      <c r="AD61" s="874">
        <v>1</v>
      </c>
      <c r="AE61" s="870"/>
      <c r="AF61" s="731"/>
      <c r="AG61" s="732"/>
      <c r="AH61" s="732"/>
      <c r="AI61" s="733"/>
      <c r="AJ61" s="734"/>
      <c r="AK61" s="735"/>
      <c r="AL61" s="735"/>
      <c r="AM61" s="736"/>
      <c r="AN61" s="734"/>
      <c r="AO61" s="735"/>
      <c r="AP61" s="735"/>
      <c r="AQ61" s="735"/>
      <c r="AR61" s="736"/>
      <c r="AS61" s="509"/>
      <c r="AT61" s="510"/>
      <c r="AU61" s="510"/>
      <c r="AV61" s="737"/>
      <c r="AW61" s="737"/>
      <c r="AX61" s="737"/>
      <c r="AY61" s="737"/>
      <c r="AZ61" s="737"/>
      <c r="BA61" s="737"/>
      <c r="BB61" s="737"/>
      <c r="BC61" s="737"/>
      <c r="BD61" s="737"/>
      <c r="BE61" s="737"/>
      <c r="BF61" s="737"/>
      <c r="BG61" s="737"/>
      <c r="BH61" s="737"/>
      <c r="BI61" s="737"/>
      <c r="BJ61" s="737"/>
      <c r="BK61" s="738">
        <v>1.736111111111111E-3</v>
      </c>
      <c r="BL61" s="739"/>
      <c r="BM61" s="739"/>
      <c r="BN61" s="739"/>
      <c r="BO61" s="740"/>
      <c r="BP61" s="741">
        <f t="shared" si="44"/>
        <v>0.74965277777777783</v>
      </c>
      <c r="BQ61" s="741"/>
      <c r="BR61" s="741"/>
      <c r="BS61" s="741"/>
      <c r="BT61" s="741"/>
      <c r="BU61" s="2"/>
      <c r="BV61" s="742"/>
      <c r="BW61" s="742"/>
      <c r="BX61" s="742"/>
      <c r="BY61" s="743"/>
      <c r="BZ61" s="744"/>
      <c r="CA61" s="744"/>
      <c r="CB61" s="744"/>
      <c r="CC61" s="744"/>
      <c r="CD61" s="744"/>
      <c r="CE61" s="744"/>
      <c r="CF61" s="744"/>
      <c r="CG61" s="745"/>
      <c r="CH61" s="2"/>
      <c r="CI61" s="737"/>
      <c r="CJ61" s="737"/>
      <c r="CK61" s="737"/>
      <c r="CL61" s="737"/>
      <c r="CM61" s="737"/>
      <c r="CN61" s="737"/>
      <c r="CO61" s="737"/>
      <c r="CP61" s="737"/>
      <c r="CQ61" s="737"/>
      <c r="CR61" s="737"/>
      <c r="CS61" s="2"/>
      <c r="CT61" s="708"/>
      <c r="CU61" s="708"/>
      <c r="CV61" s="708"/>
      <c r="CW61" s="708"/>
      <c r="CX61" s="708"/>
      <c r="CY61" s="708"/>
      <c r="CZ61" s="708"/>
      <c r="DA61" s="708"/>
      <c r="DB61" s="708"/>
      <c r="DC61" s="708"/>
      <c r="DD61" s="708"/>
      <c r="DE61" s="708"/>
      <c r="DF61" s="708"/>
      <c r="DG61" s="708"/>
      <c r="DH61" s="708"/>
      <c r="DI61" s="708"/>
      <c r="DJ61" s="708"/>
      <c r="DK61" s="708"/>
      <c r="DL61" s="708"/>
      <c r="DM61" s="708"/>
      <c r="DN61" s="708"/>
      <c r="DO61" s="708"/>
      <c r="DP61" s="708"/>
      <c r="DQ61" s="708"/>
      <c r="DR61" s="708"/>
      <c r="DS61" s="2"/>
      <c r="DT61" s="709"/>
      <c r="DU61" s="709"/>
      <c r="DV61" s="709"/>
      <c r="DW61" s="709"/>
      <c r="DX61" s="709"/>
      <c r="DY61" s="709"/>
      <c r="DZ61" s="709"/>
      <c r="EA61" s="709"/>
      <c r="EB61" s="709"/>
      <c r="EC61" s="709"/>
      <c r="ED61" s="711" t="s">
        <v>252</v>
      </c>
      <c r="EE61" s="711"/>
      <c r="EF61" s="711"/>
      <c r="EG61" s="711"/>
      <c r="EH61" s="711"/>
      <c r="EI61" s="710"/>
      <c r="EJ61" s="710"/>
      <c r="EK61" s="710"/>
      <c r="EL61" s="710"/>
      <c r="EM61" s="710"/>
      <c r="EN61" s="711"/>
      <c r="EO61" s="711"/>
      <c r="EP61" s="711"/>
      <c r="EQ61" s="711"/>
      <c r="ER61" s="711"/>
      <c r="ES61" s="710"/>
      <c r="ET61" s="710"/>
      <c r="EU61" s="710"/>
      <c r="EV61" s="710"/>
      <c r="EW61" s="710"/>
      <c r="EX61" s="710"/>
      <c r="EY61" s="710"/>
      <c r="EZ61" s="710"/>
      <c r="FA61" s="710"/>
      <c r="FB61" s="710"/>
      <c r="FC61" s="711"/>
      <c r="FD61" s="711"/>
      <c r="FE61" s="711"/>
      <c r="FF61" s="711"/>
      <c r="FG61" s="711"/>
      <c r="FH61" s="710" t="s">
        <v>240</v>
      </c>
      <c r="FI61" s="710"/>
      <c r="FJ61" s="710"/>
      <c r="FK61" s="710"/>
      <c r="FL61" s="710"/>
      <c r="FM61" s="708"/>
      <c r="FN61" s="708"/>
      <c r="FO61" s="708"/>
      <c r="FP61" s="708"/>
      <c r="FQ61" s="708"/>
      <c r="FR61" s="718"/>
      <c r="FS61" s="719"/>
      <c r="FT61" s="719"/>
      <c r="FU61" s="719"/>
      <c r="FV61" s="719"/>
      <c r="FW61" s="719"/>
      <c r="FX61" s="719"/>
      <c r="FY61" s="719"/>
      <c r="FZ61" s="719"/>
      <c r="GA61" s="720"/>
      <c r="GB61" s="710"/>
      <c r="GC61" s="710"/>
      <c r="GD61" s="710"/>
      <c r="GE61" s="710"/>
      <c r="GF61" s="710"/>
    </row>
  </sheetData>
  <mergeCells count="1281">
    <mergeCell ref="FH51:FL51"/>
    <mergeCell ref="FM51:FQ51"/>
    <mergeCell ref="FR51:GA51"/>
    <mergeCell ref="GB51:GF51"/>
    <mergeCell ref="EI51:EM51"/>
    <mergeCell ref="ED51:EH51"/>
    <mergeCell ref="ES51:EW51"/>
    <mergeCell ref="EN51:ER51"/>
    <mergeCell ref="EX51:FB51"/>
    <mergeCell ref="FC51:FG51"/>
    <mergeCell ref="BF51:BJ51"/>
    <mergeCell ref="BK51:BO51"/>
    <mergeCell ref="AN49:AR49"/>
    <mergeCell ref="AS49:AU49"/>
    <mergeCell ref="AV49:AZ49"/>
    <mergeCell ref="BA49:BE49"/>
    <mergeCell ref="CY51:DC51"/>
    <mergeCell ref="DD51:DH51"/>
    <mergeCell ref="DI51:DM51"/>
    <mergeCell ref="DN51:DR51"/>
    <mergeCell ref="DT51:DX51"/>
    <mergeCell ref="DY51:EC51"/>
    <mergeCell ref="BP51:BT51"/>
    <mergeCell ref="BV51:BX51"/>
    <mergeCell ref="BY51:CG51"/>
    <mergeCell ref="CI51:CM51"/>
    <mergeCell ref="CN51:CR51"/>
    <mergeCell ref="CT51:CX51"/>
    <mergeCell ref="FR49:GA49"/>
    <mergeCell ref="GB49:GF49"/>
    <mergeCell ref="DT49:DX49"/>
    <mergeCell ref="DY49:EC49"/>
    <mergeCell ref="A51:E51"/>
    <mergeCell ref="F51:N51"/>
    <mergeCell ref="O51:Z51"/>
    <mergeCell ref="AA51:AE51"/>
    <mergeCell ref="AF51:AI51"/>
    <mergeCell ref="AJ51:AM51"/>
    <mergeCell ref="AV50:AZ50"/>
    <mergeCell ref="BA50:BE50"/>
    <mergeCell ref="AA48:AE48"/>
    <mergeCell ref="AS48:AU48"/>
    <mergeCell ref="A49:E49"/>
    <mergeCell ref="F49:N49"/>
    <mergeCell ref="O49:Z49"/>
    <mergeCell ref="AA49:AE49"/>
    <mergeCell ref="AF49:AI49"/>
    <mergeCell ref="AJ49:AM49"/>
    <mergeCell ref="A48:E48"/>
    <mergeCell ref="F48:N48"/>
    <mergeCell ref="O48:Z48"/>
    <mergeCell ref="AF48:AI48"/>
    <mergeCell ref="AJ48:AM48"/>
    <mergeCell ref="AN48:AR48"/>
    <mergeCell ref="AN51:AR51"/>
    <mergeCell ref="AS51:AU51"/>
    <mergeCell ref="AV51:AZ51"/>
    <mergeCell ref="BA51:BE51"/>
    <mergeCell ref="AV48:AZ48"/>
    <mergeCell ref="BK37:BO37"/>
    <mergeCell ref="BP37:BT37"/>
    <mergeCell ref="BV37:BX37"/>
    <mergeCell ref="FR37:GA37"/>
    <mergeCell ref="GB37:GF37"/>
    <mergeCell ref="AN43:AR43"/>
    <mergeCell ref="AS43:AU43"/>
    <mergeCell ref="AV43:AZ43"/>
    <mergeCell ref="BA43:BE43"/>
    <mergeCell ref="AA47:AE47"/>
    <mergeCell ref="AS47:AU47"/>
    <mergeCell ref="A43:E43"/>
    <mergeCell ref="F43:N43"/>
    <mergeCell ref="O43:Z43"/>
    <mergeCell ref="AA43:AE43"/>
    <mergeCell ref="AF43:AI43"/>
    <mergeCell ref="AJ43:AM43"/>
    <mergeCell ref="A47:E47"/>
    <mergeCell ref="F47:N47"/>
    <mergeCell ref="O47:Z47"/>
    <mergeCell ref="AF47:AI47"/>
    <mergeCell ref="AJ47:AM47"/>
    <mergeCell ref="AN47:AR47"/>
    <mergeCell ref="AV47:AZ47"/>
    <mergeCell ref="BA47:BE47"/>
    <mergeCell ref="O46:Z46"/>
    <mergeCell ref="AF46:AI46"/>
    <mergeCell ref="AJ46:AM46"/>
    <mergeCell ref="AN46:AR46"/>
    <mergeCell ref="AA46:AE46"/>
    <mergeCell ref="BY38:CG38"/>
    <mergeCell ref="CI38:CM38"/>
    <mergeCell ref="EX38:FB38"/>
    <mergeCell ref="FC38:FG38"/>
    <mergeCell ref="FH38:FL38"/>
    <mergeCell ref="FM38:FQ38"/>
    <mergeCell ref="CT37:CX37"/>
    <mergeCell ref="CY37:DC37"/>
    <mergeCell ref="DD37:DH37"/>
    <mergeCell ref="FR38:GA38"/>
    <mergeCell ref="GB38:GF38"/>
    <mergeCell ref="DT38:DX38"/>
    <mergeCell ref="DY38:EC38"/>
    <mergeCell ref="EI38:EM38"/>
    <mergeCell ref="ED38:EH38"/>
    <mergeCell ref="ES38:EW38"/>
    <mergeCell ref="EN38:ER38"/>
    <mergeCell ref="A38:E38"/>
    <mergeCell ref="F38:N38"/>
    <mergeCell ref="O38:Z38"/>
    <mergeCell ref="AF38:AI38"/>
    <mergeCell ref="AJ38:AM38"/>
    <mergeCell ref="AN38:AR38"/>
    <mergeCell ref="AV38:AZ38"/>
    <mergeCell ref="BA38:BE38"/>
    <mergeCell ref="ES37:EW37"/>
    <mergeCell ref="EN37:ER37"/>
    <mergeCell ref="EX37:FB37"/>
    <mergeCell ref="FC37:FG37"/>
    <mergeCell ref="FH37:FL37"/>
    <mergeCell ref="FM37:FQ37"/>
    <mergeCell ref="DI37:DM37"/>
    <mergeCell ref="DN37:DR37"/>
    <mergeCell ref="DT37:DX37"/>
    <mergeCell ref="DY37:EC37"/>
    <mergeCell ref="EI37:EM37"/>
    <mergeCell ref="ED37:EH37"/>
    <mergeCell ref="BY37:CG37"/>
    <mergeCell ref="CI37:CM37"/>
    <mergeCell ref="CN38:CR38"/>
    <mergeCell ref="CT38:CX38"/>
    <mergeCell ref="CY38:DC38"/>
    <mergeCell ref="DD38:DH38"/>
    <mergeCell ref="DI38:DM38"/>
    <mergeCell ref="DN38:DR38"/>
    <mergeCell ref="BF38:BJ38"/>
    <mergeCell ref="BK38:BO38"/>
    <mergeCell ref="BP38:BT38"/>
    <mergeCell ref="BV38:BX38"/>
    <mergeCell ref="FR30:GA30"/>
    <mergeCell ref="GB30:GF30"/>
    <mergeCell ref="DT30:DX30"/>
    <mergeCell ref="DY30:EC30"/>
    <mergeCell ref="EI30:EM30"/>
    <mergeCell ref="ED30:EH30"/>
    <mergeCell ref="ES30:EW30"/>
    <mergeCell ref="EN30:ER30"/>
    <mergeCell ref="FR31:GA31"/>
    <mergeCell ref="GB31:GF31"/>
    <mergeCell ref="ES34:EW34"/>
    <mergeCell ref="EN34:ER34"/>
    <mergeCell ref="FR33:GA33"/>
    <mergeCell ref="GB33:GF33"/>
    <mergeCell ref="FR34:GA34"/>
    <mergeCell ref="GB34:GF34"/>
    <mergeCell ref="DI35:DM35"/>
    <mergeCell ref="A37:E37"/>
    <mergeCell ref="F37:N37"/>
    <mergeCell ref="O37:Z37"/>
    <mergeCell ref="AF37:AI37"/>
    <mergeCell ref="AJ37:AM37"/>
    <mergeCell ref="AN37:AR37"/>
    <mergeCell ref="EX30:FB30"/>
    <mergeCell ref="FC30:FG30"/>
    <mergeCell ref="FH30:FL30"/>
    <mergeCell ref="CN30:CR30"/>
    <mergeCell ref="CT30:CX30"/>
    <mergeCell ref="CY30:DC30"/>
    <mergeCell ref="DD30:DH30"/>
    <mergeCell ref="DI30:DM30"/>
    <mergeCell ref="DN30:DR30"/>
    <mergeCell ref="BF30:BJ30"/>
    <mergeCell ref="BK30:BO30"/>
    <mergeCell ref="BP30:BT30"/>
    <mergeCell ref="BV30:BX30"/>
    <mergeCell ref="BY30:CG30"/>
    <mergeCell ref="CI30:CM30"/>
    <mergeCell ref="AV37:AZ37"/>
    <mergeCell ref="BA37:BE37"/>
    <mergeCell ref="BF37:BJ37"/>
    <mergeCell ref="DD31:DH31"/>
    <mergeCell ref="AV31:AZ31"/>
    <mergeCell ref="BA31:BE31"/>
    <mergeCell ref="BF31:BJ31"/>
    <mergeCell ref="BK31:BO31"/>
    <mergeCell ref="BP31:BT31"/>
    <mergeCell ref="BV31:BX31"/>
    <mergeCell ref="A30:E30"/>
    <mergeCell ref="F30:N30"/>
    <mergeCell ref="O30:Z30"/>
    <mergeCell ref="AF30:AI30"/>
    <mergeCell ref="AJ30:AM30"/>
    <mergeCell ref="AN30:AR30"/>
    <mergeCell ref="AV30:AZ30"/>
    <mergeCell ref="BA30:BE30"/>
    <mergeCell ref="ES31:EW31"/>
    <mergeCell ref="EN31:ER31"/>
    <mergeCell ref="EX31:FB31"/>
    <mergeCell ref="FC31:FG31"/>
    <mergeCell ref="FH31:FL31"/>
    <mergeCell ref="FM31:FQ31"/>
    <mergeCell ref="DI31:DM31"/>
    <mergeCell ref="DN31:DR31"/>
    <mergeCell ref="DT31:DX31"/>
    <mergeCell ref="DY31:EC31"/>
    <mergeCell ref="EI31:EM31"/>
    <mergeCell ref="ED31:EH31"/>
    <mergeCell ref="BY31:CG31"/>
    <mergeCell ref="CI31:CM31"/>
    <mergeCell ref="FM30:FQ30"/>
    <mergeCell ref="FR29:GA29"/>
    <mergeCell ref="GB29:GF29"/>
    <mergeCell ref="DT29:DX29"/>
    <mergeCell ref="DY29:EC29"/>
    <mergeCell ref="EI29:EM29"/>
    <mergeCell ref="ED29:EH29"/>
    <mergeCell ref="ES29:EW29"/>
    <mergeCell ref="EN29:ER29"/>
    <mergeCell ref="A31:E31"/>
    <mergeCell ref="F31:N31"/>
    <mergeCell ref="O31:Z31"/>
    <mergeCell ref="AF31:AI31"/>
    <mergeCell ref="AJ31:AM31"/>
    <mergeCell ref="AN31:AR31"/>
    <mergeCell ref="EX29:FB29"/>
    <mergeCell ref="FC29:FG29"/>
    <mergeCell ref="FH29:FL29"/>
    <mergeCell ref="CN29:CR29"/>
    <mergeCell ref="CT29:CX29"/>
    <mergeCell ref="CY29:DC29"/>
    <mergeCell ref="DD29:DH29"/>
    <mergeCell ref="DI29:DM29"/>
    <mergeCell ref="DN29:DR29"/>
    <mergeCell ref="BF29:BJ29"/>
    <mergeCell ref="BK29:BO29"/>
    <mergeCell ref="BP29:BT29"/>
    <mergeCell ref="BV29:BX29"/>
    <mergeCell ref="BY29:CG29"/>
    <mergeCell ref="CI29:CM29"/>
    <mergeCell ref="CN31:CR31"/>
    <mergeCell ref="CT31:CX31"/>
    <mergeCell ref="CY31:DC31"/>
    <mergeCell ref="CN28:CR28"/>
    <mergeCell ref="CT28:CX28"/>
    <mergeCell ref="CY28:DC28"/>
    <mergeCell ref="DD27:DH27"/>
    <mergeCell ref="AV27:AZ27"/>
    <mergeCell ref="BA27:BE27"/>
    <mergeCell ref="BF27:BJ27"/>
    <mergeCell ref="BK27:BO27"/>
    <mergeCell ref="BP27:BT27"/>
    <mergeCell ref="BV27:BX27"/>
    <mergeCell ref="FR27:GA27"/>
    <mergeCell ref="GB27:GF27"/>
    <mergeCell ref="A29:E29"/>
    <mergeCell ref="F29:N29"/>
    <mergeCell ref="O29:Z29"/>
    <mergeCell ref="AF29:AI29"/>
    <mergeCell ref="AJ29:AM29"/>
    <mergeCell ref="AN29:AR29"/>
    <mergeCell ref="AV29:AZ29"/>
    <mergeCell ref="BA29:BE29"/>
    <mergeCell ref="ES27:EW27"/>
    <mergeCell ref="EN27:ER27"/>
    <mergeCell ref="EX27:FB27"/>
    <mergeCell ref="FC27:FG27"/>
    <mergeCell ref="FH27:FL27"/>
    <mergeCell ref="FM27:FQ27"/>
    <mergeCell ref="DI27:DM27"/>
    <mergeCell ref="DN27:DR27"/>
    <mergeCell ref="DT27:DX27"/>
    <mergeCell ref="DY27:EC27"/>
    <mergeCell ref="EI27:EM27"/>
    <mergeCell ref="ED27:EH27"/>
    <mergeCell ref="BY27:CG27"/>
    <mergeCell ref="CI27:CM27"/>
    <mergeCell ref="FM29:FQ29"/>
    <mergeCell ref="DD45:DH45"/>
    <mergeCell ref="DI45:DM45"/>
    <mergeCell ref="DN45:DR45"/>
    <mergeCell ref="DT45:DX45"/>
    <mergeCell ref="DY45:EC45"/>
    <mergeCell ref="A27:E27"/>
    <mergeCell ref="F27:N27"/>
    <mergeCell ref="O27:Z27"/>
    <mergeCell ref="AF27:AI27"/>
    <mergeCell ref="AJ27:AM27"/>
    <mergeCell ref="AN27:AR27"/>
    <mergeCell ref="FH45:FL45"/>
    <mergeCell ref="FM45:FQ45"/>
    <mergeCell ref="FR45:GA45"/>
    <mergeCell ref="BP45:BT45"/>
    <mergeCell ref="BV45:BX45"/>
    <mergeCell ref="BY45:CG45"/>
    <mergeCell ref="CI45:CM45"/>
    <mergeCell ref="CN45:CR45"/>
    <mergeCell ref="CT45:CX45"/>
    <mergeCell ref="AN45:AR45"/>
    <mergeCell ref="AS45:AU45"/>
    <mergeCell ref="AV45:AZ45"/>
    <mergeCell ref="BA45:BE45"/>
    <mergeCell ref="BF45:BJ45"/>
    <mergeCell ref="BK45:BO45"/>
    <mergeCell ref="A45:E45"/>
    <mergeCell ref="F45:N45"/>
    <mergeCell ref="O45:Z45"/>
    <mergeCell ref="CN27:CR27"/>
    <mergeCell ref="CT27:CX27"/>
    <mergeCell ref="CY27:DC27"/>
    <mergeCell ref="AA45:AE45"/>
    <mergeCell ref="AF45:AI45"/>
    <mergeCell ref="AJ45:AM45"/>
    <mergeCell ref="FH44:FL44"/>
    <mergeCell ref="FM44:FQ44"/>
    <mergeCell ref="FR44:GA44"/>
    <mergeCell ref="GB44:GF44"/>
    <mergeCell ref="EI44:EM44"/>
    <mergeCell ref="ED44:EH44"/>
    <mergeCell ref="ES44:EW44"/>
    <mergeCell ref="EN44:ER44"/>
    <mergeCell ref="EX44:FB44"/>
    <mergeCell ref="FC44:FG44"/>
    <mergeCell ref="CY44:DC44"/>
    <mergeCell ref="DD44:DH44"/>
    <mergeCell ref="DI44:DM44"/>
    <mergeCell ref="DN44:DR44"/>
    <mergeCell ref="DT44:DX44"/>
    <mergeCell ref="DY44:EC44"/>
    <mergeCell ref="BP44:BT44"/>
    <mergeCell ref="BV44:BX44"/>
    <mergeCell ref="BY44:CG44"/>
    <mergeCell ref="CI44:CM44"/>
    <mergeCell ref="CN44:CR44"/>
    <mergeCell ref="GB45:GF45"/>
    <mergeCell ref="EI45:EM45"/>
    <mergeCell ref="ED45:EH45"/>
    <mergeCell ref="ES45:EW45"/>
    <mergeCell ref="EN45:ER45"/>
    <mergeCell ref="AN44:AR44"/>
    <mergeCell ref="AS44:AU44"/>
    <mergeCell ref="AV44:AZ44"/>
    <mergeCell ref="BA44:BE44"/>
    <mergeCell ref="BF44:BJ44"/>
    <mergeCell ref="BK44:BO44"/>
    <mergeCell ref="A44:E44"/>
    <mergeCell ref="F44:N44"/>
    <mergeCell ref="O44:Z44"/>
    <mergeCell ref="AA44:AE44"/>
    <mergeCell ref="AF44:AI44"/>
    <mergeCell ref="AJ44:AM44"/>
    <mergeCell ref="AS46:AU46"/>
    <mergeCell ref="A50:E50"/>
    <mergeCell ref="F50:N50"/>
    <mergeCell ref="O50:Z50"/>
    <mergeCell ref="AA50:AE50"/>
    <mergeCell ref="AF50:AI50"/>
    <mergeCell ref="AJ50:AM50"/>
    <mergeCell ref="AN50:AR50"/>
    <mergeCell ref="AS50:AU50"/>
    <mergeCell ref="A46:E46"/>
    <mergeCell ref="F46:N46"/>
    <mergeCell ref="BF49:BJ49"/>
    <mergeCell ref="BK49:BO49"/>
    <mergeCell ref="BA48:BE48"/>
    <mergeCell ref="BF48:BJ48"/>
    <mergeCell ref="BK48:BO48"/>
    <mergeCell ref="AV46:AZ46"/>
    <mergeCell ref="BA46:BE46"/>
    <mergeCell ref="BF46:BJ46"/>
    <mergeCell ref="BK46:BO46"/>
    <mergeCell ref="FH49:FL49"/>
    <mergeCell ref="FM49:FQ49"/>
    <mergeCell ref="GB50:GF50"/>
    <mergeCell ref="DT50:DX50"/>
    <mergeCell ref="DY50:EC50"/>
    <mergeCell ref="EI50:EM50"/>
    <mergeCell ref="ED50:EH50"/>
    <mergeCell ref="ES50:EW50"/>
    <mergeCell ref="EN50:ER50"/>
    <mergeCell ref="DD50:DH50"/>
    <mergeCell ref="DI50:DM50"/>
    <mergeCell ref="DN50:DR50"/>
    <mergeCell ref="BY48:CG48"/>
    <mergeCell ref="CI48:CM48"/>
    <mergeCell ref="CN48:CR48"/>
    <mergeCell ref="CT48:CX48"/>
    <mergeCell ref="CY48:DC48"/>
    <mergeCell ref="DD48:DH48"/>
    <mergeCell ref="CN50:CR50"/>
    <mergeCell ref="CT50:CX50"/>
    <mergeCell ref="CY50:DC50"/>
    <mergeCell ref="EI49:EM49"/>
    <mergeCell ref="ED49:EH49"/>
    <mergeCell ref="ES49:EW49"/>
    <mergeCell ref="EN49:ER49"/>
    <mergeCell ref="ED48:EH48"/>
    <mergeCell ref="CN49:CR49"/>
    <mergeCell ref="CT49:CX49"/>
    <mergeCell ref="CY49:DC49"/>
    <mergeCell ref="DD49:DH49"/>
    <mergeCell ref="DI49:DM49"/>
    <mergeCell ref="DN49:DR49"/>
    <mergeCell ref="BP48:BT48"/>
    <mergeCell ref="BV48:BX48"/>
    <mergeCell ref="FR48:GA48"/>
    <mergeCell ref="GB48:GF48"/>
    <mergeCell ref="ES48:EW48"/>
    <mergeCell ref="EN48:ER48"/>
    <mergeCell ref="EX48:FB48"/>
    <mergeCell ref="FC48:FG48"/>
    <mergeCell ref="FH48:FL48"/>
    <mergeCell ref="FM48:FQ48"/>
    <mergeCell ref="DI48:DM48"/>
    <mergeCell ref="DN48:DR48"/>
    <mergeCell ref="DT48:DX48"/>
    <mergeCell ref="DY48:EC48"/>
    <mergeCell ref="EI48:EM48"/>
    <mergeCell ref="BF50:BJ50"/>
    <mergeCell ref="BK50:BO50"/>
    <mergeCell ref="BP50:BT50"/>
    <mergeCell ref="BV50:BX50"/>
    <mergeCell ref="BY50:CG50"/>
    <mergeCell ref="CI50:CM50"/>
    <mergeCell ref="EX50:FB50"/>
    <mergeCell ref="FC50:FG50"/>
    <mergeCell ref="FH50:FL50"/>
    <mergeCell ref="FM50:FQ50"/>
    <mergeCell ref="FR50:GA50"/>
    <mergeCell ref="BP49:BT49"/>
    <mergeCell ref="BV49:BX49"/>
    <mergeCell ref="BY49:CG49"/>
    <mergeCell ref="CI49:CM49"/>
    <mergeCell ref="EX49:FB49"/>
    <mergeCell ref="FC49:FG49"/>
    <mergeCell ref="BP46:BT46"/>
    <mergeCell ref="BV46:BX46"/>
    <mergeCell ref="FR46:GA46"/>
    <mergeCell ref="GB46:GF46"/>
    <mergeCell ref="ES46:EW46"/>
    <mergeCell ref="EN46:ER46"/>
    <mergeCell ref="EX46:FB46"/>
    <mergeCell ref="FC46:FG46"/>
    <mergeCell ref="FH46:FL46"/>
    <mergeCell ref="FM46:FQ46"/>
    <mergeCell ref="DI46:DM46"/>
    <mergeCell ref="DN46:DR46"/>
    <mergeCell ref="DT46:DX46"/>
    <mergeCell ref="DY46:EC46"/>
    <mergeCell ref="EI46:EM46"/>
    <mergeCell ref="ED46:EH46"/>
    <mergeCell ref="ES43:EW43"/>
    <mergeCell ref="EN43:ER43"/>
    <mergeCell ref="BY46:CG46"/>
    <mergeCell ref="CI46:CM46"/>
    <mergeCell ref="CN46:CR46"/>
    <mergeCell ref="CT46:CX46"/>
    <mergeCell ref="CY46:DC46"/>
    <mergeCell ref="DD46:DH46"/>
    <mergeCell ref="EX45:FB45"/>
    <mergeCell ref="FC45:FG45"/>
    <mergeCell ref="CY45:DC45"/>
    <mergeCell ref="CT44:CX44"/>
    <mergeCell ref="BF47:BJ47"/>
    <mergeCell ref="BK47:BO47"/>
    <mergeCell ref="BP47:BT47"/>
    <mergeCell ref="BV47:BX47"/>
    <mergeCell ref="FR47:GA47"/>
    <mergeCell ref="GB47:GF47"/>
    <mergeCell ref="ES47:EW47"/>
    <mergeCell ref="EN47:ER47"/>
    <mergeCell ref="EX47:FB47"/>
    <mergeCell ref="FC47:FG47"/>
    <mergeCell ref="FH47:FL47"/>
    <mergeCell ref="FM47:FQ47"/>
    <mergeCell ref="DI47:DM47"/>
    <mergeCell ref="DN47:DR47"/>
    <mergeCell ref="DT47:DX47"/>
    <mergeCell ref="DY47:EC47"/>
    <mergeCell ref="EI47:EM47"/>
    <mergeCell ref="ED47:EH47"/>
    <mergeCell ref="BY47:CG47"/>
    <mergeCell ref="CI47:CM47"/>
    <mergeCell ref="CN47:CR47"/>
    <mergeCell ref="CT47:CX47"/>
    <mergeCell ref="CY47:DC47"/>
    <mergeCell ref="DD47:DH47"/>
    <mergeCell ref="BP42:BT42"/>
    <mergeCell ref="BV42:BX42"/>
    <mergeCell ref="FR42:GA42"/>
    <mergeCell ref="GB42:GF42"/>
    <mergeCell ref="ES42:EW42"/>
    <mergeCell ref="EN42:ER42"/>
    <mergeCell ref="EX42:FB42"/>
    <mergeCell ref="FC42:FG42"/>
    <mergeCell ref="FH42:FL42"/>
    <mergeCell ref="FM42:FQ42"/>
    <mergeCell ref="DI42:DM42"/>
    <mergeCell ref="DN42:DR42"/>
    <mergeCell ref="DT42:DX42"/>
    <mergeCell ref="DY42:EC42"/>
    <mergeCell ref="EI42:EM42"/>
    <mergeCell ref="ED42:EH42"/>
    <mergeCell ref="CN43:CR43"/>
    <mergeCell ref="CT43:CX43"/>
    <mergeCell ref="CY43:DC43"/>
    <mergeCell ref="DD43:DH43"/>
    <mergeCell ref="DI43:DM43"/>
    <mergeCell ref="DN43:DR43"/>
    <mergeCell ref="BP43:BT43"/>
    <mergeCell ref="BV43:BX43"/>
    <mergeCell ref="BY43:CG43"/>
    <mergeCell ref="CI43:CM43"/>
    <mergeCell ref="EX43:FB43"/>
    <mergeCell ref="FC43:FG43"/>
    <mergeCell ref="FH43:FL43"/>
    <mergeCell ref="FM43:FQ43"/>
    <mergeCell ref="FR43:GA43"/>
    <mergeCell ref="GB43:GF43"/>
    <mergeCell ref="EN41:ER41"/>
    <mergeCell ref="A42:E42"/>
    <mergeCell ref="F42:N42"/>
    <mergeCell ref="O42:Z42"/>
    <mergeCell ref="AF42:AI42"/>
    <mergeCell ref="AJ42:AM42"/>
    <mergeCell ref="AN42:AR42"/>
    <mergeCell ref="EX41:FB41"/>
    <mergeCell ref="FC41:FG41"/>
    <mergeCell ref="FH41:FL41"/>
    <mergeCell ref="CN41:CR41"/>
    <mergeCell ref="CT41:CX41"/>
    <mergeCell ref="CY41:DC41"/>
    <mergeCell ref="DD41:DH41"/>
    <mergeCell ref="DI41:DM41"/>
    <mergeCell ref="DN41:DR41"/>
    <mergeCell ref="BF41:BJ41"/>
    <mergeCell ref="BK41:BO41"/>
    <mergeCell ref="BP41:BT41"/>
    <mergeCell ref="BV41:BX41"/>
    <mergeCell ref="BY41:CG41"/>
    <mergeCell ref="CI41:CM41"/>
    <mergeCell ref="BY42:CG42"/>
    <mergeCell ref="CI42:CM42"/>
    <mergeCell ref="CN42:CR42"/>
    <mergeCell ref="CT42:CX42"/>
    <mergeCell ref="CY42:DC42"/>
    <mergeCell ref="DD42:DH42"/>
    <mergeCell ref="AV42:AZ42"/>
    <mergeCell ref="BA42:BE42"/>
    <mergeCell ref="BF42:BJ42"/>
    <mergeCell ref="BK42:BO42"/>
    <mergeCell ref="FR40:GA40"/>
    <mergeCell ref="GB40:GF40"/>
    <mergeCell ref="A41:E41"/>
    <mergeCell ref="F41:N41"/>
    <mergeCell ref="O41:Z41"/>
    <mergeCell ref="AF41:AI41"/>
    <mergeCell ref="AJ41:AM41"/>
    <mergeCell ref="AN41:AR41"/>
    <mergeCell ref="AV41:AZ41"/>
    <mergeCell ref="BA41:BE41"/>
    <mergeCell ref="ES40:EW40"/>
    <mergeCell ref="EN40:ER40"/>
    <mergeCell ref="EX40:FB40"/>
    <mergeCell ref="FC40:FG40"/>
    <mergeCell ref="FH40:FL40"/>
    <mergeCell ref="FM40:FQ40"/>
    <mergeCell ref="DI40:DM40"/>
    <mergeCell ref="DN40:DR40"/>
    <mergeCell ref="DT40:DX40"/>
    <mergeCell ref="DY40:EC40"/>
    <mergeCell ref="EI40:EM40"/>
    <mergeCell ref="ED40:EH40"/>
    <mergeCell ref="BY40:CG40"/>
    <mergeCell ref="CI40:CM40"/>
    <mergeCell ref="FM41:FQ41"/>
    <mergeCell ref="FR41:GA41"/>
    <mergeCell ref="GB41:GF41"/>
    <mergeCell ref="DT41:DX41"/>
    <mergeCell ref="DY41:EC41"/>
    <mergeCell ref="EI41:EM41"/>
    <mergeCell ref="ED41:EH41"/>
    <mergeCell ref="ES41:EW41"/>
    <mergeCell ref="AF40:AI40"/>
    <mergeCell ref="AJ40:AM40"/>
    <mergeCell ref="AN40:AR40"/>
    <mergeCell ref="EX39:FB39"/>
    <mergeCell ref="FC39:FG39"/>
    <mergeCell ref="FH39:FL39"/>
    <mergeCell ref="CN39:CR39"/>
    <mergeCell ref="CT39:CX39"/>
    <mergeCell ref="CY39:DC39"/>
    <mergeCell ref="DD39:DH39"/>
    <mergeCell ref="DI39:DM39"/>
    <mergeCell ref="DN39:DR39"/>
    <mergeCell ref="BF39:BJ39"/>
    <mergeCell ref="BK39:BO39"/>
    <mergeCell ref="BP39:BT39"/>
    <mergeCell ref="BV39:BX39"/>
    <mergeCell ref="BY39:CG39"/>
    <mergeCell ref="CI39:CM39"/>
    <mergeCell ref="CN40:CR40"/>
    <mergeCell ref="CT40:CX40"/>
    <mergeCell ref="CY40:DC40"/>
    <mergeCell ref="DD40:DH40"/>
    <mergeCell ref="AV40:AZ40"/>
    <mergeCell ref="BA40:BE40"/>
    <mergeCell ref="BF40:BJ40"/>
    <mergeCell ref="BK40:BO40"/>
    <mergeCell ref="BP40:BT40"/>
    <mergeCell ref="BV40:BX40"/>
    <mergeCell ref="ED39:EH39"/>
    <mergeCell ref="ES39:EW39"/>
    <mergeCell ref="EN39:ER39"/>
    <mergeCell ref="BP26:BT26"/>
    <mergeCell ref="BV26:BX26"/>
    <mergeCell ref="FR26:GA26"/>
    <mergeCell ref="GB26:GF26"/>
    <mergeCell ref="A39:E39"/>
    <mergeCell ref="F39:N39"/>
    <mergeCell ref="AF39:AI39"/>
    <mergeCell ref="AJ39:AM39"/>
    <mergeCell ref="AN39:AR39"/>
    <mergeCell ref="AV39:AZ39"/>
    <mergeCell ref="BA39:BE39"/>
    <mergeCell ref="ES26:EW26"/>
    <mergeCell ref="EN26:ER26"/>
    <mergeCell ref="EX26:FB26"/>
    <mergeCell ref="FC26:FG26"/>
    <mergeCell ref="FH26:FL26"/>
    <mergeCell ref="FM26:FQ26"/>
    <mergeCell ref="DI26:DM26"/>
    <mergeCell ref="DN26:DR26"/>
    <mergeCell ref="DT26:DX26"/>
    <mergeCell ref="DY26:EC26"/>
    <mergeCell ref="EI26:EM26"/>
    <mergeCell ref="ED26:EH26"/>
    <mergeCell ref="BY26:CG26"/>
    <mergeCell ref="CI26:CM26"/>
    <mergeCell ref="CN26:CR26"/>
    <mergeCell ref="FM39:FQ39"/>
    <mergeCell ref="FR39:GA39"/>
    <mergeCell ref="GB39:GF39"/>
    <mergeCell ref="DT39:DX39"/>
    <mergeCell ref="DY39:EC39"/>
    <mergeCell ref="EI39:EM39"/>
    <mergeCell ref="A26:E26"/>
    <mergeCell ref="F26:N26"/>
    <mergeCell ref="O26:Z26"/>
    <mergeCell ref="AF26:AI26"/>
    <mergeCell ref="AJ26:AM26"/>
    <mergeCell ref="AN26:AR26"/>
    <mergeCell ref="EX34:FB34"/>
    <mergeCell ref="FC34:FG34"/>
    <mergeCell ref="FH34:FL34"/>
    <mergeCell ref="CN34:CR34"/>
    <mergeCell ref="CT34:CX34"/>
    <mergeCell ref="CY34:DC34"/>
    <mergeCell ref="DD34:DH34"/>
    <mergeCell ref="DI34:DM34"/>
    <mergeCell ref="DN34:DR34"/>
    <mergeCell ref="BF34:BJ34"/>
    <mergeCell ref="BK34:BO34"/>
    <mergeCell ref="BP34:BT34"/>
    <mergeCell ref="BV34:BX34"/>
    <mergeCell ref="BY34:CG34"/>
    <mergeCell ref="CI34:CM34"/>
    <mergeCell ref="ES33:EW33"/>
    <mergeCell ref="EN33:ER33"/>
    <mergeCell ref="EX33:FB33"/>
    <mergeCell ref="FC33:FG33"/>
    <mergeCell ref="FH33:FL33"/>
    <mergeCell ref="EX32:FB32"/>
    <mergeCell ref="FC32:FG32"/>
    <mergeCell ref="FH32:FL32"/>
    <mergeCell ref="DI32:DM32"/>
    <mergeCell ref="DN32:DR32"/>
    <mergeCell ref="BK26:BO26"/>
    <mergeCell ref="A25:E25"/>
    <mergeCell ref="F25:N25"/>
    <mergeCell ref="O25:Z25"/>
    <mergeCell ref="CT26:CX26"/>
    <mergeCell ref="CY26:DC26"/>
    <mergeCell ref="DD26:DH26"/>
    <mergeCell ref="AV26:AZ26"/>
    <mergeCell ref="BA26:BE26"/>
    <mergeCell ref="BF26:BJ26"/>
    <mergeCell ref="CN37:CR37"/>
    <mergeCell ref="A34:E34"/>
    <mergeCell ref="F34:N34"/>
    <mergeCell ref="O34:Z34"/>
    <mergeCell ref="AF34:AI34"/>
    <mergeCell ref="AJ34:AM34"/>
    <mergeCell ref="AN34:AR34"/>
    <mergeCell ref="AV34:AZ34"/>
    <mergeCell ref="BA34:BE34"/>
    <mergeCell ref="CN32:CR32"/>
    <mergeCell ref="CT32:CX32"/>
    <mergeCell ref="CY32:DC32"/>
    <mergeCell ref="DD32:DH32"/>
    <mergeCell ref="BF32:BJ32"/>
    <mergeCell ref="BK32:BO32"/>
    <mergeCell ref="BP32:BT32"/>
    <mergeCell ref="BV32:BX32"/>
    <mergeCell ref="BY32:CG32"/>
    <mergeCell ref="CI32:CM32"/>
    <mergeCell ref="A35:E35"/>
    <mergeCell ref="F35:N35"/>
    <mergeCell ref="O35:Z35"/>
    <mergeCell ref="AF35:AI35"/>
    <mergeCell ref="FM33:FQ33"/>
    <mergeCell ref="DI33:DM33"/>
    <mergeCell ref="DN33:DR33"/>
    <mergeCell ref="DT33:DX33"/>
    <mergeCell ref="DY33:EC33"/>
    <mergeCell ref="EI33:EM33"/>
    <mergeCell ref="ED33:EH33"/>
    <mergeCell ref="BY33:CG33"/>
    <mergeCell ref="CI33:CM33"/>
    <mergeCell ref="FM34:FQ34"/>
    <mergeCell ref="DT34:DX34"/>
    <mergeCell ref="DY34:EC34"/>
    <mergeCell ref="EI34:EM34"/>
    <mergeCell ref="ED34:EH34"/>
    <mergeCell ref="A33:E33"/>
    <mergeCell ref="F33:N33"/>
    <mergeCell ref="O33:Z33"/>
    <mergeCell ref="AF33:AI33"/>
    <mergeCell ref="AJ33:AM33"/>
    <mergeCell ref="AN33:AR33"/>
    <mergeCell ref="CN33:CR33"/>
    <mergeCell ref="CT33:CX33"/>
    <mergeCell ref="CY33:DC33"/>
    <mergeCell ref="DD33:DH33"/>
    <mergeCell ref="AV33:AZ33"/>
    <mergeCell ref="BA33:BE33"/>
    <mergeCell ref="BF33:BJ33"/>
    <mergeCell ref="BK33:BO33"/>
    <mergeCell ref="BP33:BT33"/>
    <mergeCell ref="BV33:BX33"/>
    <mergeCell ref="GB28:GF28"/>
    <mergeCell ref="A32:E32"/>
    <mergeCell ref="F32:N32"/>
    <mergeCell ref="O32:Z32"/>
    <mergeCell ref="AF32:AI32"/>
    <mergeCell ref="AJ32:AM32"/>
    <mergeCell ref="AN32:AR32"/>
    <mergeCell ref="AV32:AZ32"/>
    <mergeCell ref="BA32:BE32"/>
    <mergeCell ref="ES28:EW28"/>
    <mergeCell ref="EN28:ER28"/>
    <mergeCell ref="EX28:FB28"/>
    <mergeCell ref="FC28:FG28"/>
    <mergeCell ref="FH28:FL28"/>
    <mergeCell ref="FM28:FQ28"/>
    <mergeCell ref="DI28:DM28"/>
    <mergeCell ref="DN28:DR28"/>
    <mergeCell ref="DT28:DX28"/>
    <mergeCell ref="DY28:EC28"/>
    <mergeCell ref="EI28:EM28"/>
    <mergeCell ref="ED28:EH28"/>
    <mergeCell ref="BY28:CG28"/>
    <mergeCell ref="CI28:CM28"/>
    <mergeCell ref="FM32:FQ32"/>
    <mergeCell ref="FR32:GA32"/>
    <mergeCell ref="GB32:GF32"/>
    <mergeCell ref="DT32:DX32"/>
    <mergeCell ref="DY32:EC32"/>
    <mergeCell ref="EI32:EM32"/>
    <mergeCell ref="ED32:EH32"/>
    <mergeCell ref="ES32:EW32"/>
    <mergeCell ref="EN32:ER32"/>
    <mergeCell ref="FH22:FL23"/>
    <mergeCell ref="FM22:FQ23"/>
    <mergeCell ref="FR22:GA23"/>
    <mergeCell ref="GB22:GF23"/>
    <mergeCell ref="EN22:ER22"/>
    <mergeCell ref="EX22:FB22"/>
    <mergeCell ref="FC22:FG22"/>
    <mergeCell ref="DD28:DH28"/>
    <mergeCell ref="AV28:AZ28"/>
    <mergeCell ref="BA28:BE28"/>
    <mergeCell ref="BF28:BJ28"/>
    <mergeCell ref="BK28:BO28"/>
    <mergeCell ref="BP28:BT28"/>
    <mergeCell ref="BV28:BX28"/>
    <mergeCell ref="FC23:FG23"/>
    <mergeCell ref="A24:C24"/>
    <mergeCell ref="AF24:AI24"/>
    <mergeCell ref="AJ24:AM24"/>
    <mergeCell ref="A28:E28"/>
    <mergeCell ref="F28:N28"/>
    <mergeCell ref="O28:Z28"/>
    <mergeCell ref="AF28:AI28"/>
    <mergeCell ref="AJ28:AM28"/>
    <mergeCell ref="AN28:AR28"/>
    <mergeCell ref="DY23:EC23"/>
    <mergeCell ref="EI23:EM23"/>
    <mergeCell ref="ED23:EH23"/>
    <mergeCell ref="ES23:EW23"/>
    <mergeCell ref="EN23:ER23"/>
    <mergeCell ref="EX23:FB23"/>
    <mergeCell ref="CT23:CX23"/>
    <mergeCell ref="FR28:GA28"/>
    <mergeCell ref="EI22:EM22"/>
    <mergeCell ref="ED22:EH22"/>
    <mergeCell ref="ES22:EW22"/>
    <mergeCell ref="CY22:DC22"/>
    <mergeCell ref="DD22:DH22"/>
    <mergeCell ref="DI22:DM22"/>
    <mergeCell ref="DN22:DR22"/>
    <mergeCell ref="DT22:DX22"/>
    <mergeCell ref="DY22:EC22"/>
    <mergeCell ref="BK22:BO22"/>
    <mergeCell ref="BP22:BT22"/>
    <mergeCell ref="BV22:BX22"/>
    <mergeCell ref="BY22:CG23"/>
    <mergeCell ref="CI22:CR22"/>
    <mergeCell ref="CT22:CX22"/>
    <mergeCell ref="BP23:BT23"/>
    <mergeCell ref="BV23:BX23"/>
    <mergeCell ref="CI23:CM23"/>
    <mergeCell ref="CY23:DC23"/>
    <mergeCell ref="DD23:DH23"/>
    <mergeCell ref="DI23:DM23"/>
    <mergeCell ref="DN23:DR23"/>
    <mergeCell ref="DT23:DX23"/>
    <mergeCell ref="CN23:CR23"/>
    <mergeCell ref="BK23:BO23"/>
    <mergeCell ref="AJ22:AM23"/>
    <mergeCell ref="AN22:AR22"/>
    <mergeCell ref="AS22:AU23"/>
    <mergeCell ref="AV22:AZ22"/>
    <mergeCell ref="BA22:BE22"/>
    <mergeCell ref="BF22:BJ22"/>
    <mergeCell ref="J1:U1"/>
    <mergeCell ref="A22:E22"/>
    <mergeCell ref="F22:N23"/>
    <mergeCell ref="O22:Z23"/>
    <mergeCell ref="AA22:AE23"/>
    <mergeCell ref="AF22:AI23"/>
    <mergeCell ref="A23:E23"/>
    <mergeCell ref="AN23:AR23"/>
    <mergeCell ref="AV23:AZ23"/>
    <mergeCell ref="BA23:BE23"/>
    <mergeCell ref="BF23:BJ23"/>
    <mergeCell ref="ED25:EH25"/>
    <mergeCell ref="ES25:EW25"/>
    <mergeCell ref="EN25:ER25"/>
    <mergeCell ref="EX25:FB25"/>
    <mergeCell ref="FC25:FG25"/>
    <mergeCell ref="FH25:FL25"/>
    <mergeCell ref="FM25:FQ25"/>
    <mergeCell ref="BY25:CG25"/>
    <mergeCell ref="CI25:CM25"/>
    <mergeCell ref="CN25:CR25"/>
    <mergeCell ref="CT25:CX25"/>
    <mergeCell ref="CY25:DC25"/>
    <mergeCell ref="DD25:DH25"/>
    <mergeCell ref="DI25:DM25"/>
    <mergeCell ref="DN25:DR25"/>
    <mergeCell ref="DT25:DX25"/>
    <mergeCell ref="AF25:AI25"/>
    <mergeCell ref="AJ25:AM25"/>
    <mergeCell ref="AN25:AR25"/>
    <mergeCell ref="AV25:AZ25"/>
    <mergeCell ref="BA25:BE25"/>
    <mergeCell ref="BF25:BJ25"/>
    <mergeCell ref="BK25:BO25"/>
    <mergeCell ref="BP25:BT25"/>
    <mergeCell ref="BV25:BX25"/>
    <mergeCell ref="A40:E40"/>
    <mergeCell ref="F40:N40"/>
    <mergeCell ref="O40:Z40"/>
    <mergeCell ref="FR25:GA25"/>
    <mergeCell ref="GB25:GF25"/>
    <mergeCell ref="DY25:EC25"/>
    <mergeCell ref="EI25:EM25"/>
    <mergeCell ref="A52:E52"/>
    <mergeCell ref="F52:N52"/>
    <mergeCell ref="O52:Z52"/>
    <mergeCell ref="AA52:AC52"/>
    <mergeCell ref="AD52:AE52"/>
    <mergeCell ref="AF52:AI52"/>
    <mergeCell ref="AJ52:AM52"/>
    <mergeCell ref="AN52:AR52"/>
    <mergeCell ref="AV52:AZ52"/>
    <mergeCell ref="BA52:BE52"/>
    <mergeCell ref="BF52:BJ52"/>
    <mergeCell ref="BK52:BO52"/>
    <mergeCell ref="BP52:BT52"/>
    <mergeCell ref="BV52:BX52"/>
    <mergeCell ref="BY52:CG52"/>
    <mergeCell ref="CI52:CM52"/>
    <mergeCell ref="BF43:BJ43"/>
    <mergeCell ref="BK43:BO43"/>
    <mergeCell ref="DT43:DX43"/>
    <mergeCell ref="DY43:EC43"/>
    <mergeCell ref="EI43:EM43"/>
    <mergeCell ref="ED43:EH43"/>
    <mergeCell ref="ED52:EH52"/>
    <mergeCell ref="ES52:EW52"/>
    <mergeCell ref="EN52:ER52"/>
    <mergeCell ref="EX52:FB52"/>
    <mergeCell ref="FC52:FG52"/>
    <mergeCell ref="FH52:FL52"/>
    <mergeCell ref="FM52:FQ52"/>
    <mergeCell ref="FR52:GA52"/>
    <mergeCell ref="GB52:GF52"/>
    <mergeCell ref="CN52:CR52"/>
    <mergeCell ref="CT52:CX52"/>
    <mergeCell ref="CY52:DC52"/>
    <mergeCell ref="DD52:DH52"/>
    <mergeCell ref="DI52:DM52"/>
    <mergeCell ref="DN52:DR52"/>
    <mergeCell ref="DT52:DX52"/>
    <mergeCell ref="DY52:EC52"/>
    <mergeCell ref="EI52:EM52"/>
    <mergeCell ref="ED53:EH53"/>
    <mergeCell ref="ES53:EW53"/>
    <mergeCell ref="DI53:DM53"/>
    <mergeCell ref="DN53:DR53"/>
    <mergeCell ref="DT53:DX53"/>
    <mergeCell ref="DY53:EC53"/>
    <mergeCell ref="EI53:EM53"/>
    <mergeCell ref="BA53:BE53"/>
    <mergeCell ref="BF53:BJ53"/>
    <mergeCell ref="BK53:BO53"/>
    <mergeCell ref="BP53:BT53"/>
    <mergeCell ref="BV53:BX53"/>
    <mergeCell ref="BY53:CG53"/>
    <mergeCell ref="CI53:CM53"/>
    <mergeCell ref="CN53:CR53"/>
    <mergeCell ref="CT53:CX53"/>
    <mergeCell ref="A53:E53"/>
    <mergeCell ref="F53:N53"/>
    <mergeCell ref="O53:Z53"/>
    <mergeCell ref="AA53:AC53"/>
    <mergeCell ref="AD53:AE53"/>
    <mergeCell ref="AF53:AI53"/>
    <mergeCell ref="AJ53:AM53"/>
    <mergeCell ref="AN53:AR53"/>
    <mergeCell ref="AV53:AZ53"/>
    <mergeCell ref="DI60:DM60"/>
    <mergeCell ref="DN60:DR60"/>
    <mergeCell ref="DT60:DX60"/>
    <mergeCell ref="DY60:EC60"/>
    <mergeCell ref="EI60:EM60"/>
    <mergeCell ref="ED60:EH60"/>
    <mergeCell ref="EN53:ER53"/>
    <mergeCell ref="EX53:FB53"/>
    <mergeCell ref="FC53:FG53"/>
    <mergeCell ref="FH53:FL53"/>
    <mergeCell ref="FM53:FQ53"/>
    <mergeCell ref="FR53:GA53"/>
    <mergeCell ref="GB53:GF53"/>
    <mergeCell ref="A60:E60"/>
    <mergeCell ref="F60:N60"/>
    <mergeCell ref="O60:Z60"/>
    <mergeCell ref="AA60:AC60"/>
    <mergeCell ref="AD60:AE60"/>
    <mergeCell ref="AF60:AI60"/>
    <mergeCell ref="AJ60:AM60"/>
    <mergeCell ref="AN60:AR60"/>
    <mergeCell ref="AV60:AZ60"/>
    <mergeCell ref="BA60:BE60"/>
    <mergeCell ref="BF60:BJ60"/>
    <mergeCell ref="BK60:BO60"/>
    <mergeCell ref="BP60:BT60"/>
    <mergeCell ref="BV60:BX60"/>
    <mergeCell ref="BY60:CG60"/>
    <mergeCell ref="CI60:CM60"/>
    <mergeCell ref="CN60:CR60"/>
    <mergeCell ref="CY53:DC53"/>
    <mergeCell ref="DD53:DH53"/>
    <mergeCell ref="A61:E61"/>
    <mergeCell ref="F61:N61"/>
    <mergeCell ref="O61:Z61"/>
    <mergeCell ref="AA61:AC61"/>
    <mergeCell ref="AD61:AE61"/>
    <mergeCell ref="AF61:AI61"/>
    <mergeCell ref="AJ61:AM61"/>
    <mergeCell ref="AN61:AR61"/>
    <mergeCell ref="AV61:AZ61"/>
    <mergeCell ref="BA61:BE61"/>
    <mergeCell ref="BF61:BJ61"/>
    <mergeCell ref="BK61:BO61"/>
    <mergeCell ref="BP61:BT61"/>
    <mergeCell ref="BV61:BX61"/>
    <mergeCell ref="BY61:CG61"/>
    <mergeCell ref="CI61:CM61"/>
    <mergeCell ref="CT60:CX60"/>
    <mergeCell ref="AJ59:AM59"/>
    <mergeCell ref="AN59:AR59"/>
    <mergeCell ref="AV59:AZ59"/>
    <mergeCell ref="EN59:ER59"/>
    <mergeCell ref="ED61:EH61"/>
    <mergeCell ref="ES61:EW61"/>
    <mergeCell ref="EN61:ER61"/>
    <mergeCell ref="EX61:FB61"/>
    <mergeCell ref="FC61:FG61"/>
    <mergeCell ref="FH61:FL61"/>
    <mergeCell ref="FM61:FQ61"/>
    <mergeCell ref="FR61:GA61"/>
    <mergeCell ref="GB61:GF61"/>
    <mergeCell ref="CN61:CR61"/>
    <mergeCell ref="CT61:CX61"/>
    <mergeCell ref="CY61:DC61"/>
    <mergeCell ref="DD61:DH61"/>
    <mergeCell ref="DI61:DM61"/>
    <mergeCell ref="DN61:DR61"/>
    <mergeCell ref="DT61:DX61"/>
    <mergeCell ref="DY61:EC61"/>
    <mergeCell ref="EI61:EM61"/>
    <mergeCell ref="ES60:EW60"/>
    <mergeCell ref="EN60:ER60"/>
    <mergeCell ref="EX60:FB60"/>
    <mergeCell ref="FC60:FG60"/>
    <mergeCell ref="FH60:FL60"/>
    <mergeCell ref="FM60:FQ60"/>
    <mergeCell ref="FR60:GA60"/>
    <mergeCell ref="GB60:GF60"/>
    <mergeCell ref="CY60:DC60"/>
    <mergeCell ref="DD60:DH60"/>
    <mergeCell ref="FC59:FG59"/>
    <mergeCell ref="FH59:FL59"/>
    <mergeCell ref="FM59:FQ59"/>
    <mergeCell ref="FR59:GA59"/>
    <mergeCell ref="GB59:GF59"/>
    <mergeCell ref="A54:E54"/>
    <mergeCell ref="F54:N54"/>
    <mergeCell ref="O54:Z54"/>
    <mergeCell ref="AA54:AC54"/>
    <mergeCell ref="AD54:AE54"/>
    <mergeCell ref="AF54:AI54"/>
    <mergeCell ref="AJ54:AM54"/>
    <mergeCell ref="AN54:AR54"/>
    <mergeCell ref="AV54:AZ54"/>
    <mergeCell ref="BA54:BE54"/>
    <mergeCell ref="BF54:BJ54"/>
    <mergeCell ref="BK54:BO54"/>
    <mergeCell ref="BP54:BT54"/>
    <mergeCell ref="BV54:BX54"/>
    <mergeCell ref="BY54:CG54"/>
    <mergeCell ref="CI54:CM54"/>
    <mergeCell ref="CN54:CR54"/>
    <mergeCell ref="CY59:DC59"/>
    <mergeCell ref="DD59:DH59"/>
    <mergeCell ref="DI59:DM59"/>
    <mergeCell ref="DN59:DR59"/>
    <mergeCell ref="DT59:DX59"/>
    <mergeCell ref="DY59:EC59"/>
    <mergeCell ref="EI59:EM59"/>
    <mergeCell ref="ED59:EH59"/>
    <mergeCell ref="ES54:EW54"/>
    <mergeCell ref="ES59:EW59"/>
    <mergeCell ref="A55:E55"/>
    <mergeCell ref="F55:N55"/>
    <mergeCell ref="O55:Z55"/>
    <mergeCell ref="AA55:AC55"/>
    <mergeCell ref="AD55:AE55"/>
    <mergeCell ref="AF55:AI55"/>
    <mergeCell ref="AJ55:AM55"/>
    <mergeCell ref="AN55:AR55"/>
    <mergeCell ref="AV55:AZ55"/>
    <mergeCell ref="BA55:BE55"/>
    <mergeCell ref="BF55:BJ55"/>
    <mergeCell ref="BK55:BO55"/>
    <mergeCell ref="BP55:BT55"/>
    <mergeCell ref="BV55:BX55"/>
    <mergeCell ref="BY55:CG55"/>
    <mergeCell ref="CI55:CM55"/>
    <mergeCell ref="EX59:FB59"/>
    <mergeCell ref="BA59:BE59"/>
    <mergeCell ref="BF59:BJ59"/>
    <mergeCell ref="BK59:BO59"/>
    <mergeCell ref="BP59:BT59"/>
    <mergeCell ref="BV59:BX59"/>
    <mergeCell ref="BY59:CG59"/>
    <mergeCell ref="CI59:CM59"/>
    <mergeCell ref="CN59:CR59"/>
    <mergeCell ref="CT59:CX59"/>
    <mergeCell ref="A59:E59"/>
    <mergeCell ref="F59:N59"/>
    <mergeCell ref="O59:Z59"/>
    <mergeCell ref="AA59:AC59"/>
    <mergeCell ref="AD59:AE59"/>
    <mergeCell ref="AF59:AI59"/>
    <mergeCell ref="FM55:FQ55"/>
    <mergeCell ref="FR55:GA55"/>
    <mergeCell ref="EN54:ER54"/>
    <mergeCell ref="EX54:FB54"/>
    <mergeCell ref="FC54:FG54"/>
    <mergeCell ref="FH54:FL54"/>
    <mergeCell ref="FM54:FQ54"/>
    <mergeCell ref="FR54:GA54"/>
    <mergeCell ref="GB54:GF54"/>
    <mergeCell ref="CT54:CX54"/>
    <mergeCell ref="CY54:DC54"/>
    <mergeCell ref="DD54:DH54"/>
    <mergeCell ref="DI54:DM54"/>
    <mergeCell ref="DN54:DR54"/>
    <mergeCell ref="DT54:DX54"/>
    <mergeCell ref="DY54:EC54"/>
    <mergeCell ref="EI54:EM54"/>
    <mergeCell ref="ED54:EH54"/>
    <mergeCell ref="ED56:EH56"/>
    <mergeCell ref="ES56:EW56"/>
    <mergeCell ref="EN56:ER56"/>
    <mergeCell ref="EX56:FB56"/>
    <mergeCell ref="FC56:FG56"/>
    <mergeCell ref="FH56:FL56"/>
    <mergeCell ref="CN55:CR55"/>
    <mergeCell ref="CT55:CX55"/>
    <mergeCell ref="CY55:DC55"/>
    <mergeCell ref="DD55:DH55"/>
    <mergeCell ref="DI55:DM55"/>
    <mergeCell ref="DN55:DR55"/>
    <mergeCell ref="DT55:DX55"/>
    <mergeCell ref="DY55:EC55"/>
    <mergeCell ref="EI55:EM55"/>
    <mergeCell ref="ED55:EH55"/>
    <mergeCell ref="ES55:EW55"/>
    <mergeCell ref="EN55:ER55"/>
    <mergeCell ref="EX55:FB55"/>
    <mergeCell ref="FC55:FG55"/>
    <mergeCell ref="FH55:FL55"/>
    <mergeCell ref="A56:E56"/>
    <mergeCell ref="F56:N56"/>
    <mergeCell ref="O56:Z56"/>
    <mergeCell ref="AA56:AC56"/>
    <mergeCell ref="AD56:AE56"/>
    <mergeCell ref="AF56:AI56"/>
    <mergeCell ref="AJ56:AM56"/>
    <mergeCell ref="AN56:AR56"/>
    <mergeCell ref="AV56:AZ56"/>
    <mergeCell ref="BA56:BE56"/>
    <mergeCell ref="BF56:BJ56"/>
    <mergeCell ref="BK56:BO56"/>
    <mergeCell ref="BP56:BT56"/>
    <mergeCell ref="BV56:BX56"/>
    <mergeCell ref="BY56:CG56"/>
    <mergeCell ref="CI56:CM56"/>
    <mergeCell ref="CN56:CR56"/>
    <mergeCell ref="FM56:FQ56"/>
    <mergeCell ref="FR56:GA56"/>
    <mergeCell ref="GB56:GF56"/>
    <mergeCell ref="DN36:DR36"/>
    <mergeCell ref="DT36:DX36"/>
    <mergeCell ref="DY36:EC36"/>
    <mergeCell ref="AJ35:AM35"/>
    <mergeCell ref="AN35:AR35"/>
    <mergeCell ref="AV35:AZ35"/>
    <mergeCell ref="BA35:BE35"/>
    <mergeCell ref="BF35:BJ35"/>
    <mergeCell ref="BK35:BO35"/>
    <mergeCell ref="BP35:BT35"/>
    <mergeCell ref="BV35:BX35"/>
    <mergeCell ref="BY35:CG35"/>
    <mergeCell ref="CI35:CM35"/>
    <mergeCell ref="CN35:CR35"/>
    <mergeCell ref="CT35:CX35"/>
    <mergeCell ref="CY35:DC35"/>
    <mergeCell ref="DD35:DH35"/>
    <mergeCell ref="DN35:DR35"/>
    <mergeCell ref="DT35:DX35"/>
    <mergeCell ref="DY35:EC35"/>
    <mergeCell ref="GB55:GF55"/>
    <mergeCell ref="CT56:CX56"/>
    <mergeCell ref="CY56:DC56"/>
    <mergeCell ref="DD56:DH56"/>
    <mergeCell ref="DI56:DM56"/>
    <mergeCell ref="DN56:DR56"/>
    <mergeCell ref="DT56:DX56"/>
    <mergeCell ref="DY56:EC56"/>
    <mergeCell ref="EI56:EM56"/>
    <mergeCell ref="DD57:DH57"/>
    <mergeCell ref="DI57:DM57"/>
    <mergeCell ref="DN57:DR57"/>
    <mergeCell ref="EI35:EM35"/>
    <mergeCell ref="ED35:EH35"/>
    <mergeCell ref="ES35:EW35"/>
    <mergeCell ref="EN35:ER35"/>
    <mergeCell ref="EX35:FB35"/>
    <mergeCell ref="FC35:FG35"/>
    <mergeCell ref="FH35:FL35"/>
    <mergeCell ref="FM35:FQ35"/>
    <mergeCell ref="FR35:GA35"/>
    <mergeCell ref="GB35:GF35"/>
    <mergeCell ref="A36:E36"/>
    <mergeCell ref="F36:N36"/>
    <mergeCell ref="O36:Z36"/>
    <mergeCell ref="AF36:AI36"/>
    <mergeCell ref="AJ36:AM36"/>
    <mergeCell ref="AN36:AR36"/>
    <mergeCell ref="AV36:AZ36"/>
    <mergeCell ref="BA36:BE36"/>
    <mergeCell ref="BF36:BJ36"/>
    <mergeCell ref="BK36:BO36"/>
    <mergeCell ref="BP36:BT36"/>
    <mergeCell ref="BV36:BX36"/>
    <mergeCell ref="BY36:CG36"/>
    <mergeCell ref="CI36:CM36"/>
    <mergeCell ref="CN36:CR36"/>
    <mergeCell ref="CT36:CX36"/>
    <mergeCell ref="CY36:DC36"/>
    <mergeCell ref="DD36:DH36"/>
    <mergeCell ref="DI36:DM36"/>
    <mergeCell ref="CT58:CX58"/>
    <mergeCell ref="CY58:DC58"/>
    <mergeCell ref="DD58:DH58"/>
    <mergeCell ref="EI36:EM36"/>
    <mergeCell ref="ED36:EH36"/>
    <mergeCell ref="ES36:EW36"/>
    <mergeCell ref="EN36:ER36"/>
    <mergeCell ref="EX36:FB36"/>
    <mergeCell ref="FC36:FG36"/>
    <mergeCell ref="FH36:FL36"/>
    <mergeCell ref="FM36:FQ36"/>
    <mergeCell ref="FR36:GA36"/>
    <mergeCell ref="GB36:GF36"/>
    <mergeCell ref="A57:E57"/>
    <mergeCell ref="F57:N57"/>
    <mergeCell ref="O57:Z57"/>
    <mergeCell ref="AA57:AC57"/>
    <mergeCell ref="AD57:AE57"/>
    <mergeCell ref="AF57:AI57"/>
    <mergeCell ref="AJ57:AM57"/>
    <mergeCell ref="AN57:AR57"/>
    <mergeCell ref="AV57:AZ57"/>
    <mergeCell ref="BA57:BE57"/>
    <mergeCell ref="BF57:BJ57"/>
    <mergeCell ref="BK57:BO57"/>
    <mergeCell ref="BP57:BT57"/>
    <mergeCell ref="BV57:BX57"/>
    <mergeCell ref="BY57:CG57"/>
    <mergeCell ref="CI57:CM57"/>
    <mergeCell ref="CN57:CR57"/>
    <mergeCell ref="CT57:CX57"/>
    <mergeCell ref="CY57:DC57"/>
    <mergeCell ref="A58:E58"/>
    <mergeCell ref="F58:N58"/>
    <mergeCell ref="O58:Z58"/>
    <mergeCell ref="AA58:AC58"/>
    <mergeCell ref="AD58:AE58"/>
    <mergeCell ref="AF58:AI58"/>
    <mergeCell ref="AJ58:AM58"/>
    <mergeCell ref="AN58:AR58"/>
    <mergeCell ref="AV58:AZ58"/>
    <mergeCell ref="BA58:BE58"/>
    <mergeCell ref="BF58:BJ58"/>
    <mergeCell ref="BK58:BO58"/>
    <mergeCell ref="BP58:BT58"/>
    <mergeCell ref="BV58:BX58"/>
    <mergeCell ref="BY58:CG58"/>
    <mergeCell ref="CI58:CM58"/>
    <mergeCell ref="CN58:CR58"/>
    <mergeCell ref="DI58:DM58"/>
    <mergeCell ref="DN58:DR58"/>
    <mergeCell ref="DT58:DX58"/>
    <mergeCell ref="DY58:EC58"/>
    <mergeCell ref="EI58:EM58"/>
    <mergeCell ref="ED58:EH58"/>
    <mergeCell ref="ES58:EW58"/>
    <mergeCell ref="EN58:ER58"/>
    <mergeCell ref="EX58:FB58"/>
    <mergeCell ref="FC58:FG58"/>
    <mergeCell ref="FH58:FL58"/>
    <mergeCell ref="FM58:FQ58"/>
    <mergeCell ref="FR58:GA58"/>
    <mergeCell ref="GB58:GF58"/>
    <mergeCell ref="DT57:DX57"/>
    <mergeCell ref="DY57:EC57"/>
    <mergeCell ref="EI57:EM57"/>
    <mergeCell ref="ED57:EH57"/>
    <mergeCell ref="ES57:EW57"/>
    <mergeCell ref="EN57:ER57"/>
    <mergeCell ref="EX57:FB57"/>
    <mergeCell ref="FC57:FG57"/>
    <mergeCell ref="FH57:FL57"/>
    <mergeCell ref="FM57:FQ57"/>
    <mergeCell ref="FR57:GA57"/>
    <mergeCell ref="GB57:GF57"/>
  </mergeCells>
  <conditionalFormatting sqref="K9">
    <cfRule type="expression" dxfId="5" priority="2" stopIfTrue="1">
      <formula>(#REF!=10)</formula>
    </cfRule>
  </conditionalFormatting>
  <conditionalFormatting sqref="L9">
    <cfRule type="expression" dxfId="4" priority="1" stopIfTrue="1">
      <formula>(#REF!=15)</formula>
    </cfRule>
  </conditionalFormatting>
  <conditionalFormatting sqref="J9">
    <cfRule type="expression" dxfId="3" priority="3" stopIfTrue="1">
      <formula>(#REF!=5)</formula>
    </cfRule>
  </conditionalFormatting>
  <pageMargins left="0.7" right="0.7" top="0.75" bottom="0.75" header="0.3" footer="0.3"/>
  <pageSetup paperSize="9" orientation="portrait" verticalDpi="300" r:id="rId1"/>
  <headerFooter>
    <oddHeader xml:space="preserve">&amp;L
</oddHeader>
    <oddFooter xml:space="preserve">&amp;L
</oddFooter>
  </headerFooter>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B7ECF-44F3-422A-A757-5B679438EBD7}">
  <sheetPr codeName="Sheet4">
    <tabColor indexed="22"/>
  </sheetPr>
  <dimension ref="A1:K1339"/>
  <sheetViews>
    <sheetView zoomScale="70" zoomScaleNormal="70" workbookViewId="0">
      <pane ySplit="1" topLeftCell="A1058" activePane="bottomLeft" state="frozen"/>
      <selection activeCell="H1067" sqref="H1067"/>
      <selection pane="bottomLeft" activeCell="H1067" sqref="H1067"/>
    </sheetView>
  </sheetViews>
  <sheetFormatPr defaultRowHeight="14.25" x14ac:dyDescent="0.2"/>
  <cols>
    <col min="1" max="1" width="8.25" style="627" bestFit="1" customWidth="1"/>
    <col min="2" max="10" width="20.75" customWidth="1"/>
    <col min="11" max="11" width="8.25" style="627" bestFit="1" customWidth="1"/>
    <col min="12" max="15" width="20.75" customWidth="1"/>
  </cols>
  <sheetData>
    <row r="1" spans="1:11" s="625" customFormat="1" ht="16.5" thickBot="1" x14ac:dyDescent="0.3">
      <c r="A1" s="516" t="s">
        <v>253</v>
      </c>
      <c r="B1" s="516" t="s">
        <v>254</v>
      </c>
      <c r="C1" s="516" t="s">
        <v>38</v>
      </c>
      <c r="D1" s="516" t="s">
        <v>255</v>
      </c>
      <c r="E1" s="516" t="s">
        <v>14</v>
      </c>
      <c r="F1" s="516" t="s">
        <v>16</v>
      </c>
      <c r="G1" s="516" t="s">
        <v>256</v>
      </c>
      <c r="H1" s="516" t="s">
        <v>21</v>
      </c>
      <c r="I1" s="516" t="s">
        <v>25</v>
      </c>
      <c r="J1" s="516" t="s">
        <v>257</v>
      </c>
      <c r="K1" s="516" t="s">
        <v>253</v>
      </c>
    </row>
    <row r="2" spans="1:11" ht="15" x14ac:dyDescent="0.25">
      <c r="A2" s="626">
        <v>0.37152783333333328</v>
      </c>
      <c r="K2" s="626">
        <v>0.37152783333333328</v>
      </c>
    </row>
    <row r="3" spans="1:11" x14ac:dyDescent="0.2">
      <c r="A3" s="627">
        <v>0.37187505533333326</v>
      </c>
      <c r="K3" s="627">
        <v>0.37187505533333326</v>
      </c>
    </row>
    <row r="4" spans="1:11" x14ac:dyDescent="0.2">
      <c r="A4" s="627">
        <v>0.37222227733333324</v>
      </c>
      <c r="K4" s="627">
        <v>0.37222227733333324</v>
      </c>
    </row>
    <row r="5" spans="1:11" x14ac:dyDescent="0.2">
      <c r="A5" s="627">
        <v>0.37256949933333322</v>
      </c>
      <c r="K5" s="627">
        <v>0.37256949933333322</v>
      </c>
    </row>
    <row r="6" spans="1:11" x14ac:dyDescent="0.2">
      <c r="A6" s="627">
        <v>0.3729167213333332</v>
      </c>
      <c r="K6" s="627">
        <v>0.3729167213333332</v>
      </c>
    </row>
    <row r="7" spans="1:11" x14ac:dyDescent="0.2">
      <c r="A7" s="627">
        <v>0.37326394333333318</v>
      </c>
      <c r="K7" s="627">
        <v>0.37326394333333318</v>
      </c>
    </row>
    <row r="8" spans="1:11" x14ac:dyDescent="0.2">
      <c r="A8" s="627">
        <v>0.37361116533333316</v>
      </c>
      <c r="K8" s="627">
        <v>0.37361116533333316</v>
      </c>
    </row>
    <row r="9" spans="1:11" x14ac:dyDescent="0.2">
      <c r="A9" s="627">
        <v>0.37395838733333314</v>
      </c>
      <c r="K9" s="627">
        <v>0.37395838733333314</v>
      </c>
    </row>
    <row r="10" spans="1:11" x14ac:dyDescent="0.2">
      <c r="A10" s="627">
        <v>0.37430560933333312</v>
      </c>
      <c r="K10" s="627">
        <v>0.37430560933333312</v>
      </c>
    </row>
    <row r="11" spans="1:11" x14ac:dyDescent="0.2">
      <c r="A11" s="627">
        <v>0.3746528313333331</v>
      </c>
      <c r="K11" s="627">
        <v>0.3746528313333331</v>
      </c>
    </row>
    <row r="12" spans="1:11" ht="15" x14ac:dyDescent="0.25">
      <c r="A12" s="626">
        <v>0.37500005333333308</v>
      </c>
      <c r="K12" s="626">
        <v>0.37500005333333308</v>
      </c>
    </row>
    <row r="13" spans="1:11" x14ac:dyDescent="0.2">
      <c r="A13" s="627">
        <v>0.37534727533333306</v>
      </c>
      <c r="K13" s="627">
        <v>0.37534727533333306</v>
      </c>
    </row>
    <row r="14" spans="1:11" x14ac:dyDescent="0.2">
      <c r="A14" s="627">
        <v>0.37569449733333304</v>
      </c>
      <c r="K14" s="627">
        <v>0.37569449733333304</v>
      </c>
    </row>
    <row r="15" spans="1:11" x14ac:dyDescent="0.2">
      <c r="A15" s="627">
        <v>0.37604171933333302</v>
      </c>
      <c r="K15" s="627">
        <v>0.37604171933333302</v>
      </c>
    </row>
    <row r="16" spans="1:11" x14ac:dyDescent="0.2">
      <c r="A16" s="627">
        <v>0.376388941333333</v>
      </c>
      <c r="K16" s="627">
        <v>0.376388941333333</v>
      </c>
    </row>
    <row r="17" spans="1:11" x14ac:dyDescent="0.2">
      <c r="A17" s="627">
        <v>0.37673616333333299</v>
      </c>
      <c r="K17" s="627">
        <v>0.37673616333333299</v>
      </c>
    </row>
    <row r="18" spans="1:11" x14ac:dyDescent="0.2">
      <c r="A18" s="627">
        <v>0.37708338533333297</v>
      </c>
      <c r="K18" s="627">
        <v>0.37708338533333297</v>
      </c>
    </row>
    <row r="19" spans="1:11" x14ac:dyDescent="0.2">
      <c r="A19" s="627">
        <v>0.37743060733333295</v>
      </c>
      <c r="K19" s="627">
        <v>0.37743060733333295</v>
      </c>
    </row>
    <row r="20" spans="1:11" x14ac:dyDescent="0.2">
      <c r="A20" s="627">
        <v>0.37777782933333293</v>
      </c>
      <c r="K20" s="627">
        <v>0.37777782933333293</v>
      </c>
    </row>
    <row r="21" spans="1:11" x14ac:dyDescent="0.2">
      <c r="A21" s="627">
        <v>0.37812505133333291</v>
      </c>
      <c r="K21" s="627">
        <v>0.37812505133333291</v>
      </c>
    </row>
    <row r="22" spans="1:11" ht="15" x14ac:dyDescent="0.25">
      <c r="A22" s="626">
        <v>0.37847227333333289</v>
      </c>
      <c r="K22" s="626">
        <v>0.37847227333333289</v>
      </c>
    </row>
    <row r="23" spans="1:11" x14ac:dyDescent="0.2">
      <c r="A23" s="627">
        <v>0.37881949533333287</v>
      </c>
      <c r="K23" s="627">
        <v>0.37881949533333287</v>
      </c>
    </row>
    <row r="24" spans="1:11" x14ac:dyDescent="0.2">
      <c r="A24" s="627">
        <v>0.37916671733333285</v>
      </c>
      <c r="K24" s="627">
        <v>0.37916671733333285</v>
      </c>
    </row>
    <row r="25" spans="1:11" x14ac:dyDescent="0.2">
      <c r="A25" s="627">
        <v>0.37951393933333283</v>
      </c>
      <c r="K25" s="627">
        <v>0.37951393933333283</v>
      </c>
    </row>
    <row r="26" spans="1:11" x14ac:dyDescent="0.2">
      <c r="A26" s="627">
        <v>0.37986116133333281</v>
      </c>
      <c r="K26" s="627">
        <v>0.37986116133333281</v>
      </c>
    </row>
    <row r="27" spans="1:11" x14ac:dyDescent="0.2">
      <c r="A27" s="627">
        <v>0.38020838333333279</v>
      </c>
      <c r="K27" s="627">
        <v>0.38020838333333279</v>
      </c>
    </row>
    <row r="28" spans="1:11" x14ac:dyDescent="0.2">
      <c r="A28" s="627">
        <v>0.38055560533333277</v>
      </c>
      <c r="K28" s="627">
        <v>0.38055560533333277</v>
      </c>
    </row>
    <row r="29" spans="1:11" x14ac:dyDescent="0.2">
      <c r="A29" s="627">
        <v>0.38090282733333275</v>
      </c>
      <c r="K29" s="627">
        <v>0.38090282733333275</v>
      </c>
    </row>
    <row r="30" spans="1:11" x14ac:dyDescent="0.2">
      <c r="A30" s="627">
        <v>0.38125004933333273</v>
      </c>
      <c r="K30" s="627">
        <v>0.38125004933333273</v>
      </c>
    </row>
    <row r="31" spans="1:11" x14ac:dyDescent="0.2">
      <c r="A31" s="627">
        <v>0.38159727133333271</v>
      </c>
      <c r="K31" s="627">
        <v>0.38159727133333271</v>
      </c>
    </row>
    <row r="32" spans="1:11" ht="15" x14ac:dyDescent="0.25">
      <c r="A32" s="626">
        <v>0.38194449333333269</v>
      </c>
      <c r="K32" s="626">
        <v>0.38194449333333269</v>
      </c>
    </row>
    <row r="33" spans="1:11" x14ac:dyDescent="0.2">
      <c r="A33" s="627">
        <v>0.38229171533333267</v>
      </c>
      <c r="K33" s="627">
        <v>0.38229171533333267</v>
      </c>
    </row>
    <row r="34" spans="1:11" x14ac:dyDescent="0.2">
      <c r="A34" s="627">
        <v>0.38263893733333265</v>
      </c>
      <c r="K34" s="627">
        <v>0.38263893733333265</v>
      </c>
    </row>
    <row r="35" spans="1:11" x14ac:dyDescent="0.2">
      <c r="A35" s="627">
        <v>0.38298615933333263</v>
      </c>
      <c r="K35" s="627">
        <v>0.38298615933333263</v>
      </c>
    </row>
    <row r="36" spans="1:11" x14ac:dyDescent="0.2">
      <c r="A36" s="627">
        <v>0.38333338133333261</v>
      </c>
      <c r="K36" s="627">
        <v>0.38333338133333261</v>
      </c>
    </row>
    <row r="37" spans="1:11" x14ac:dyDescent="0.2">
      <c r="A37" s="627">
        <v>0.38368060333333259</v>
      </c>
      <c r="K37" s="627">
        <v>0.38368060333333259</v>
      </c>
    </row>
    <row r="38" spans="1:11" x14ac:dyDescent="0.2">
      <c r="A38" s="627">
        <v>0.38402782533333257</v>
      </c>
      <c r="K38" s="627">
        <v>0.38402782533333257</v>
      </c>
    </row>
    <row r="39" spans="1:11" x14ac:dyDescent="0.2">
      <c r="A39" s="627">
        <v>0.38437504733333255</v>
      </c>
      <c r="K39" s="627">
        <v>0.38437504733333255</v>
      </c>
    </row>
    <row r="40" spans="1:11" x14ac:dyDescent="0.2">
      <c r="A40" s="627">
        <v>0.38472226933333253</v>
      </c>
      <c r="K40" s="627">
        <v>0.38472226933333253</v>
      </c>
    </row>
    <row r="41" spans="1:11" x14ac:dyDescent="0.2">
      <c r="A41" s="627">
        <v>0.38506949133333251</v>
      </c>
      <c r="K41" s="627">
        <v>0.38506949133333251</v>
      </c>
    </row>
    <row r="42" spans="1:11" ht="15" x14ac:dyDescent="0.25">
      <c r="A42" s="626">
        <v>0.38541671333333249</v>
      </c>
      <c r="K42" s="626">
        <v>0.38541671333333249</v>
      </c>
    </row>
    <row r="43" spans="1:11" x14ac:dyDescent="0.2">
      <c r="A43" s="627">
        <v>0.38576393533333247</v>
      </c>
      <c r="K43" s="627">
        <v>0.38576393533333247</v>
      </c>
    </row>
    <row r="44" spans="1:11" x14ac:dyDescent="0.2">
      <c r="A44" s="627">
        <v>0.38611115733333246</v>
      </c>
      <c r="K44" s="627">
        <v>0.38611115733333246</v>
      </c>
    </row>
    <row r="45" spans="1:11" x14ac:dyDescent="0.2">
      <c r="A45" s="627">
        <v>0.38645837933333244</v>
      </c>
      <c r="K45" s="627">
        <v>0.38645837933333244</v>
      </c>
    </row>
    <row r="46" spans="1:11" x14ac:dyDescent="0.2">
      <c r="A46" s="627">
        <v>0.38680560133333242</v>
      </c>
      <c r="K46" s="627">
        <v>0.38680560133333242</v>
      </c>
    </row>
    <row r="47" spans="1:11" x14ac:dyDescent="0.2">
      <c r="A47" s="627">
        <v>0.3871528233333324</v>
      </c>
      <c r="K47" s="627">
        <v>0.3871528233333324</v>
      </c>
    </row>
    <row r="48" spans="1:11" x14ac:dyDescent="0.2">
      <c r="A48" s="627">
        <v>0.38750004533333238</v>
      </c>
      <c r="K48" s="627">
        <v>0.38750004533333238</v>
      </c>
    </row>
    <row r="49" spans="1:11" x14ac:dyDescent="0.2">
      <c r="A49" s="627">
        <v>0.38784726733333236</v>
      </c>
      <c r="K49" s="627">
        <v>0.38784726733333236</v>
      </c>
    </row>
    <row r="50" spans="1:11" x14ac:dyDescent="0.2">
      <c r="A50" s="627">
        <v>0.38819448933333234</v>
      </c>
      <c r="K50" s="627">
        <v>0.38819448933333234</v>
      </c>
    </row>
    <row r="51" spans="1:11" x14ac:dyDescent="0.2">
      <c r="A51" s="627">
        <v>0.38854171133333232</v>
      </c>
      <c r="K51" s="627">
        <v>0.38854171133333232</v>
      </c>
    </row>
    <row r="52" spans="1:11" ht="15" x14ac:dyDescent="0.25">
      <c r="A52" s="626">
        <v>0.3888889333333323</v>
      </c>
      <c r="K52" s="626">
        <v>0.3888889333333323</v>
      </c>
    </row>
    <row r="53" spans="1:11" x14ac:dyDescent="0.2">
      <c r="A53" s="627">
        <v>0.38923615533333228</v>
      </c>
      <c r="K53" s="627">
        <v>0.38923615533333228</v>
      </c>
    </row>
    <row r="54" spans="1:11" x14ac:dyDescent="0.2">
      <c r="A54" s="627">
        <v>0.38958337733333226</v>
      </c>
      <c r="K54" s="627">
        <v>0.38958337733333226</v>
      </c>
    </row>
    <row r="55" spans="1:11" x14ac:dyDescent="0.2">
      <c r="A55" s="627">
        <v>0.38993059933333224</v>
      </c>
      <c r="K55" s="627">
        <v>0.38993059933333224</v>
      </c>
    </row>
    <row r="56" spans="1:11" x14ac:dyDescent="0.2">
      <c r="A56" s="627">
        <v>0.39027782133333222</v>
      </c>
      <c r="K56" s="627">
        <v>0.39027782133333222</v>
      </c>
    </row>
    <row r="57" spans="1:11" x14ac:dyDescent="0.2">
      <c r="A57" s="627">
        <v>0.3906250433333322</v>
      </c>
      <c r="K57" s="627">
        <v>0.3906250433333322</v>
      </c>
    </row>
    <row r="58" spans="1:11" x14ac:dyDescent="0.2">
      <c r="A58" s="627">
        <v>0.39097226533333218</v>
      </c>
      <c r="K58" s="627">
        <v>0.39097226533333218</v>
      </c>
    </row>
    <row r="59" spans="1:11" x14ac:dyDescent="0.2">
      <c r="A59" s="627">
        <v>0.39131948733333216</v>
      </c>
      <c r="K59" s="627">
        <v>0.39131948733333216</v>
      </c>
    </row>
    <row r="60" spans="1:11" x14ac:dyDescent="0.2">
      <c r="A60" s="627">
        <v>0.39166670933333214</v>
      </c>
      <c r="K60" s="627">
        <v>0.39166670933333214</v>
      </c>
    </row>
    <row r="61" spans="1:11" x14ac:dyDescent="0.2">
      <c r="A61" s="627">
        <v>0.39201393133333212</v>
      </c>
      <c r="K61" s="627">
        <v>0.39201393133333212</v>
      </c>
    </row>
    <row r="62" spans="1:11" ht="15" x14ac:dyDescent="0.25">
      <c r="A62" s="626">
        <v>0.3923611533333321</v>
      </c>
      <c r="K62" s="626">
        <v>0.3923611533333321</v>
      </c>
    </row>
    <row r="63" spans="1:11" x14ac:dyDescent="0.2">
      <c r="A63" s="627">
        <v>0.39270837533333208</v>
      </c>
      <c r="K63" s="627">
        <v>0.39270837533333208</v>
      </c>
    </row>
    <row r="64" spans="1:11" x14ac:dyDescent="0.2">
      <c r="A64" s="627">
        <v>0.39305559733333206</v>
      </c>
      <c r="K64" s="627">
        <v>0.39305559733333206</v>
      </c>
    </row>
    <row r="65" spans="1:11" x14ac:dyDescent="0.2">
      <c r="A65" s="627">
        <v>0.39340281933333204</v>
      </c>
      <c r="K65" s="627">
        <v>0.39340281933333204</v>
      </c>
    </row>
    <row r="66" spans="1:11" x14ac:dyDescent="0.2">
      <c r="A66" s="627">
        <v>0.39375004133333202</v>
      </c>
      <c r="K66" s="627">
        <v>0.39375004133333202</v>
      </c>
    </row>
    <row r="67" spans="1:11" x14ac:dyDescent="0.2">
      <c r="A67" s="627">
        <v>0.394097263333332</v>
      </c>
      <c r="K67" s="627">
        <v>0.394097263333332</v>
      </c>
    </row>
    <row r="68" spans="1:11" x14ac:dyDescent="0.2">
      <c r="A68" s="627">
        <v>0.39444448533333198</v>
      </c>
      <c r="K68" s="627">
        <v>0.39444448533333198</v>
      </c>
    </row>
    <row r="69" spans="1:11" x14ac:dyDescent="0.2">
      <c r="A69" s="627">
        <v>0.39479170733333196</v>
      </c>
      <c r="K69" s="627">
        <v>0.39479170733333196</v>
      </c>
    </row>
    <row r="70" spans="1:11" x14ac:dyDescent="0.2">
      <c r="A70" s="627">
        <v>0.39513892933333195</v>
      </c>
      <c r="K70" s="627">
        <v>0.39513892933333195</v>
      </c>
    </row>
    <row r="71" spans="1:11" x14ac:dyDescent="0.2">
      <c r="A71" s="627">
        <v>0.39548615133333193</v>
      </c>
      <c r="K71" s="627">
        <v>0.39548615133333193</v>
      </c>
    </row>
    <row r="72" spans="1:11" ht="15" x14ac:dyDescent="0.25">
      <c r="A72" s="626">
        <v>0.39583337333333191</v>
      </c>
      <c r="K72" s="626">
        <v>0.39583337333333191</v>
      </c>
    </row>
    <row r="73" spans="1:11" x14ac:dyDescent="0.2">
      <c r="A73" s="627">
        <v>0.39618059533333189</v>
      </c>
      <c r="K73" s="627">
        <v>0.39618059533333189</v>
      </c>
    </row>
    <row r="74" spans="1:11" x14ac:dyDescent="0.2">
      <c r="A74" s="627">
        <v>0.39652781733333187</v>
      </c>
      <c r="K74" s="627">
        <v>0.39652781733333187</v>
      </c>
    </row>
    <row r="75" spans="1:11" x14ac:dyDescent="0.2">
      <c r="A75" s="627">
        <v>0.39687503933333185</v>
      </c>
      <c r="K75" s="627">
        <v>0.39687503933333185</v>
      </c>
    </row>
    <row r="76" spans="1:11" x14ac:dyDescent="0.2">
      <c r="A76" s="627">
        <v>0.39722226133333183</v>
      </c>
      <c r="K76" s="627">
        <v>0.39722226133333183</v>
      </c>
    </row>
    <row r="77" spans="1:11" x14ac:dyDescent="0.2">
      <c r="A77" s="627">
        <v>0.39756948333333181</v>
      </c>
      <c r="K77" s="627">
        <v>0.39756948333333181</v>
      </c>
    </row>
    <row r="78" spans="1:11" x14ac:dyDescent="0.2">
      <c r="A78" s="627">
        <v>0.39791670533333179</v>
      </c>
      <c r="K78" s="627">
        <v>0.39791670533333179</v>
      </c>
    </row>
    <row r="79" spans="1:11" x14ac:dyDescent="0.2">
      <c r="A79" s="627">
        <v>0.39826392733333177</v>
      </c>
      <c r="K79" s="627">
        <v>0.39826392733333177</v>
      </c>
    </row>
    <row r="80" spans="1:11" x14ac:dyDescent="0.2">
      <c r="A80" s="627">
        <v>0.39861114933333175</v>
      </c>
      <c r="K80" s="627">
        <v>0.39861114933333175</v>
      </c>
    </row>
    <row r="81" spans="1:11" x14ac:dyDescent="0.2">
      <c r="A81" s="627">
        <v>0.39895837133333173</v>
      </c>
      <c r="K81" s="627">
        <v>0.39895837133333173</v>
      </c>
    </row>
    <row r="82" spans="1:11" ht="15" x14ac:dyDescent="0.25">
      <c r="A82" s="626">
        <v>0.39930559333333171</v>
      </c>
      <c r="K82" s="626">
        <v>0.39930559333333171</v>
      </c>
    </row>
    <row r="83" spans="1:11" x14ac:dyDescent="0.2">
      <c r="A83" s="627">
        <v>0.39965281533333169</v>
      </c>
      <c r="K83" s="627">
        <v>0.39965281533333169</v>
      </c>
    </row>
    <row r="84" spans="1:11" x14ac:dyDescent="0.2">
      <c r="A84" s="627">
        <v>0.40000003733333167</v>
      </c>
      <c r="K84" s="627">
        <v>0.40000003733333167</v>
      </c>
    </row>
    <row r="85" spans="1:11" x14ac:dyDescent="0.2">
      <c r="A85" s="627">
        <v>0.40034725933333165</v>
      </c>
      <c r="K85" s="627">
        <v>0.40034725933333165</v>
      </c>
    </row>
    <row r="86" spans="1:11" x14ac:dyDescent="0.2">
      <c r="A86" s="627">
        <v>0.40069448133333163</v>
      </c>
      <c r="K86" s="627">
        <v>0.40069448133333163</v>
      </c>
    </row>
    <row r="87" spans="1:11" x14ac:dyDescent="0.2">
      <c r="A87" s="627">
        <v>0.40104170333333161</v>
      </c>
      <c r="K87" s="627">
        <v>0.40104170333333161</v>
      </c>
    </row>
    <row r="88" spans="1:11" x14ac:dyDescent="0.2">
      <c r="A88" s="627">
        <v>0.40138892533333159</v>
      </c>
      <c r="K88" s="627">
        <v>0.40138892533333159</v>
      </c>
    </row>
    <row r="89" spans="1:11" x14ac:dyDescent="0.2">
      <c r="A89" s="627">
        <v>0.40173614733333157</v>
      </c>
      <c r="K89" s="627">
        <v>0.40173614733333157</v>
      </c>
    </row>
    <row r="90" spans="1:11" x14ac:dyDescent="0.2">
      <c r="A90" s="627">
        <v>0.40208336933333155</v>
      </c>
      <c r="K90" s="627">
        <v>0.40208336933333155</v>
      </c>
    </row>
    <row r="91" spans="1:11" x14ac:dyDescent="0.2">
      <c r="A91" s="627">
        <v>0.40243059133333153</v>
      </c>
      <c r="K91" s="627">
        <v>0.40243059133333153</v>
      </c>
    </row>
    <row r="92" spans="1:11" ht="15" x14ac:dyDescent="0.25">
      <c r="A92" s="626">
        <v>0.40277781333333151</v>
      </c>
      <c r="K92" s="626">
        <v>0.40277781333333151</v>
      </c>
    </row>
    <row r="93" spans="1:11" x14ac:dyDescent="0.2">
      <c r="A93" s="627">
        <v>0.40312503533333149</v>
      </c>
      <c r="K93" s="627">
        <v>0.40312503533333149</v>
      </c>
    </row>
    <row r="94" spans="1:11" x14ac:dyDescent="0.2">
      <c r="A94" s="627">
        <v>0.40347225733333147</v>
      </c>
      <c r="K94" s="627">
        <v>0.40347225733333147</v>
      </c>
    </row>
    <row r="95" spans="1:11" x14ac:dyDescent="0.2">
      <c r="A95" s="627">
        <v>0.40381947933333145</v>
      </c>
      <c r="K95" s="627">
        <v>0.40381947933333145</v>
      </c>
    </row>
    <row r="96" spans="1:11" x14ac:dyDescent="0.2">
      <c r="A96" s="627">
        <v>0.40416670133333144</v>
      </c>
      <c r="K96" s="627">
        <v>0.40416670133333144</v>
      </c>
    </row>
    <row r="97" spans="1:11" x14ac:dyDescent="0.2">
      <c r="A97" s="627">
        <v>0.40451392333333142</v>
      </c>
      <c r="K97" s="627">
        <v>0.40451392333333142</v>
      </c>
    </row>
    <row r="98" spans="1:11" x14ac:dyDescent="0.2">
      <c r="A98" s="627">
        <v>0.4048611453333314</v>
      </c>
      <c r="K98" s="627">
        <v>0.4048611453333314</v>
      </c>
    </row>
    <row r="99" spans="1:11" x14ac:dyDescent="0.2">
      <c r="A99" s="627">
        <v>0.40520836733333138</v>
      </c>
      <c r="K99" s="627">
        <v>0.40520836733333138</v>
      </c>
    </row>
    <row r="100" spans="1:11" x14ac:dyDescent="0.2">
      <c r="A100" s="627">
        <v>0.40555558933333136</v>
      </c>
      <c r="K100" s="627">
        <v>0.40555558933333136</v>
      </c>
    </row>
    <row r="101" spans="1:11" x14ac:dyDescent="0.2">
      <c r="A101" s="627">
        <v>0.40590281133333134</v>
      </c>
      <c r="K101" s="627">
        <v>0.40590281133333134</v>
      </c>
    </row>
    <row r="102" spans="1:11" ht="15" x14ac:dyDescent="0.25">
      <c r="A102" s="626">
        <v>0.40625003333333132</v>
      </c>
      <c r="K102" s="626">
        <v>0.40625003333333132</v>
      </c>
    </row>
    <row r="103" spans="1:11" x14ac:dyDescent="0.2">
      <c r="A103" s="627">
        <v>0.4065972553333313</v>
      </c>
      <c r="K103" s="627">
        <v>0.4065972553333313</v>
      </c>
    </row>
    <row r="104" spans="1:11" x14ac:dyDescent="0.2">
      <c r="A104" s="627">
        <v>0.40694447733333128</v>
      </c>
      <c r="K104" s="627">
        <v>0.40694447733333128</v>
      </c>
    </row>
    <row r="105" spans="1:11" x14ac:dyDescent="0.2">
      <c r="A105" s="627">
        <v>0.40729169933333126</v>
      </c>
      <c r="K105" s="627">
        <v>0.40729169933333126</v>
      </c>
    </row>
    <row r="106" spans="1:11" x14ac:dyDescent="0.2">
      <c r="A106" s="627">
        <v>0.40763892133333124</v>
      </c>
      <c r="K106" s="627">
        <v>0.40763892133333124</v>
      </c>
    </row>
    <row r="107" spans="1:11" x14ac:dyDescent="0.2">
      <c r="A107" s="627">
        <v>0.40798614333333122</v>
      </c>
      <c r="K107" s="627">
        <v>0.40798614333333122</v>
      </c>
    </row>
    <row r="108" spans="1:11" x14ac:dyDescent="0.2">
      <c r="A108" s="627">
        <v>0.4083333653333312</v>
      </c>
      <c r="K108" s="627">
        <v>0.4083333653333312</v>
      </c>
    </row>
    <row r="109" spans="1:11" x14ac:dyDescent="0.2">
      <c r="A109" s="627">
        <v>0.40868058733333118</v>
      </c>
      <c r="K109" s="627">
        <v>0.40868058733333118</v>
      </c>
    </row>
    <row r="110" spans="1:11" x14ac:dyDescent="0.2">
      <c r="A110" s="627">
        <v>0.40902780933333116</v>
      </c>
      <c r="K110" s="627">
        <v>0.40902780933333116</v>
      </c>
    </row>
    <row r="111" spans="1:11" x14ac:dyDescent="0.2">
      <c r="A111" s="627">
        <v>0.40937503133333114</v>
      </c>
      <c r="K111" s="627">
        <v>0.40937503133333114</v>
      </c>
    </row>
    <row r="112" spans="1:11" ht="15" x14ac:dyDescent="0.25">
      <c r="A112" s="626">
        <v>0.40972225333333112</v>
      </c>
      <c r="K112" s="626">
        <v>0.40972225333333112</v>
      </c>
    </row>
    <row r="113" spans="1:11" x14ac:dyDescent="0.2">
      <c r="A113" s="627">
        <v>0.4100694753333311</v>
      </c>
      <c r="K113" s="627">
        <v>0.4100694753333311</v>
      </c>
    </row>
    <row r="114" spans="1:11" x14ac:dyDescent="0.2">
      <c r="A114" s="627">
        <v>0.41041669733333108</v>
      </c>
      <c r="K114" s="627">
        <v>0.41041669733333108</v>
      </c>
    </row>
    <row r="115" spans="1:11" x14ac:dyDescent="0.2">
      <c r="A115" s="627">
        <v>0.41076391933333106</v>
      </c>
      <c r="K115" s="627">
        <v>0.41076391933333106</v>
      </c>
    </row>
    <row r="116" spans="1:11" x14ac:dyDescent="0.2">
      <c r="A116" s="627">
        <v>0.41111114133333104</v>
      </c>
      <c r="K116" s="627">
        <v>0.41111114133333104</v>
      </c>
    </row>
    <row r="117" spans="1:11" x14ac:dyDescent="0.2">
      <c r="A117" s="627">
        <v>0.41145836333333102</v>
      </c>
      <c r="K117" s="627">
        <v>0.41145836333333102</v>
      </c>
    </row>
    <row r="118" spans="1:11" x14ac:dyDescent="0.2">
      <c r="A118" s="627">
        <v>0.411805585333331</v>
      </c>
      <c r="K118" s="627">
        <v>0.411805585333331</v>
      </c>
    </row>
    <row r="119" spans="1:11" x14ac:dyDescent="0.2">
      <c r="A119" s="627">
        <v>0.41215280733333098</v>
      </c>
      <c r="K119" s="627">
        <v>0.41215280733333098</v>
      </c>
    </row>
    <row r="120" spans="1:11" x14ac:dyDescent="0.2">
      <c r="A120" s="627">
        <v>0.41250002933333096</v>
      </c>
      <c r="K120" s="627">
        <v>0.41250002933333096</v>
      </c>
    </row>
    <row r="121" spans="1:11" x14ac:dyDescent="0.2">
      <c r="A121" s="627">
        <v>0.41284725133333094</v>
      </c>
      <c r="K121" s="627">
        <v>0.41284725133333094</v>
      </c>
    </row>
    <row r="122" spans="1:11" ht="15" x14ac:dyDescent="0.25">
      <c r="A122" s="626">
        <v>0.41319447333333092</v>
      </c>
      <c r="K122" s="626">
        <v>0.41319447333333092</v>
      </c>
    </row>
    <row r="123" spans="1:11" x14ac:dyDescent="0.2">
      <c r="A123" s="627">
        <v>0.41354169533333091</v>
      </c>
      <c r="K123" s="627">
        <v>0.41354169533333091</v>
      </c>
    </row>
    <row r="124" spans="1:11" x14ac:dyDescent="0.2">
      <c r="A124" s="627">
        <v>0.41388891733333089</v>
      </c>
      <c r="K124" s="627">
        <v>0.41388891733333089</v>
      </c>
    </row>
    <row r="125" spans="1:11" x14ac:dyDescent="0.2">
      <c r="A125" s="627">
        <v>0.41423613933333087</v>
      </c>
      <c r="K125" s="627">
        <v>0.41423613933333087</v>
      </c>
    </row>
    <row r="126" spans="1:11" x14ac:dyDescent="0.2">
      <c r="A126" s="627">
        <v>0.41458336133333085</v>
      </c>
      <c r="K126" s="627">
        <v>0.41458336133333085</v>
      </c>
    </row>
    <row r="127" spans="1:11" x14ac:dyDescent="0.2">
      <c r="A127" s="627">
        <v>0.41493058333333083</v>
      </c>
      <c r="K127" s="627">
        <v>0.41493058333333083</v>
      </c>
    </row>
    <row r="128" spans="1:11" x14ac:dyDescent="0.2">
      <c r="A128" s="627">
        <v>0.41527780533333081</v>
      </c>
      <c r="K128" s="627">
        <v>0.41527780533333081</v>
      </c>
    </row>
    <row r="129" spans="1:11" x14ac:dyDescent="0.2">
      <c r="A129" s="627">
        <v>0.41562502733333079</v>
      </c>
      <c r="K129" s="627">
        <v>0.41562502733333079</v>
      </c>
    </row>
    <row r="130" spans="1:11" x14ac:dyDescent="0.2">
      <c r="A130" s="627">
        <v>0.41597224933333077</v>
      </c>
      <c r="K130" s="627">
        <v>0.41597224933333077</v>
      </c>
    </row>
    <row r="131" spans="1:11" x14ac:dyDescent="0.2">
      <c r="A131" s="627">
        <v>0.41631947133333075</v>
      </c>
      <c r="K131" s="627">
        <v>0.41631947133333075</v>
      </c>
    </row>
    <row r="132" spans="1:11" ht="15" x14ac:dyDescent="0.25">
      <c r="A132" s="626">
        <v>0.41666669333333073</v>
      </c>
      <c r="K132" s="626">
        <v>0.41666669333333073</v>
      </c>
    </row>
    <row r="133" spans="1:11" x14ac:dyDescent="0.2">
      <c r="A133" s="627">
        <v>0.41701391533333071</v>
      </c>
      <c r="K133" s="627">
        <v>0.41701391533333071</v>
      </c>
    </row>
    <row r="134" spans="1:11" x14ac:dyDescent="0.2">
      <c r="A134" s="627">
        <v>0.41736113733333069</v>
      </c>
      <c r="K134" s="627">
        <v>0.41736113733333069</v>
      </c>
    </row>
    <row r="135" spans="1:11" x14ac:dyDescent="0.2">
      <c r="A135" s="627">
        <v>0.41770835933333067</v>
      </c>
      <c r="K135" s="627">
        <v>0.41770835933333067</v>
      </c>
    </row>
    <row r="136" spans="1:11" x14ac:dyDescent="0.2">
      <c r="A136" s="627">
        <v>0.41805558133333065</v>
      </c>
      <c r="K136" s="627">
        <v>0.41805558133333065</v>
      </c>
    </row>
    <row r="137" spans="1:11" x14ac:dyDescent="0.2">
      <c r="A137" s="627">
        <v>0.41840280333333063</v>
      </c>
      <c r="K137" s="627">
        <v>0.41840280333333063</v>
      </c>
    </row>
    <row r="138" spans="1:11" x14ac:dyDescent="0.2">
      <c r="A138" s="627">
        <v>0.41875002533333061</v>
      </c>
      <c r="K138" s="627">
        <v>0.41875002533333061</v>
      </c>
    </row>
    <row r="139" spans="1:11" x14ac:dyDescent="0.2">
      <c r="A139" s="627">
        <v>0.41909724733333059</v>
      </c>
      <c r="K139" s="627">
        <v>0.41909724733333059</v>
      </c>
    </row>
    <row r="140" spans="1:11" x14ac:dyDescent="0.2">
      <c r="A140" s="627">
        <v>0.41944446933333057</v>
      </c>
      <c r="K140" s="627">
        <v>0.41944446933333057</v>
      </c>
    </row>
    <row r="141" spans="1:11" x14ac:dyDescent="0.2">
      <c r="A141" s="627">
        <v>0.41979169133333055</v>
      </c>
      <c r="K141" s="627">
        <v>0.41979169133333055</v>
      </c>
    </row>
    <row r="142" spans="1:11" ht="15" x14ac:dyDescent="0.25">
      <c r="A142" s="626">
        <v>0.42013891333333053</v>
      </c>
      <c r="K142" s="626">
        <v>0.42013891333333053</v>
      </c>
    </row>
    <row r="143" spans="1:11" x14ac:dyDescent="0.2">
      <c r="A143" s="627">
        <v>0.42048613533333051</v>
      </c>
      <c r="K143" s="627">
        <v>0.42048613533333051</v>
      </c>
    </row>
    <row r="144" spans="1:11" x14ac:dyDescent="0.2">
      <c r="A144" s="627">
        <v>0.42083335733333049</v>
      </c>
      <c r="K144" s="627">
        <v>0.42083335733333049</v>
      </c>
    </row>
    <row r="145" spans="1:11" x14ac:dyDescent="0.2">
      <c r="A145" s="627">
        <v>0.42118057933333047</v>
      </c>
      <c r="K145" s="627">
        <v>0.42118057933333047</v>
      </c>
    </row>
    <row r="146" spans="1:11" x14ac:dyDescent="0.2">
      <c r="A146" s="627">
        <v>0.42152780133333045</v>
      </c>
      <c r="K146" s="627">
        <v>0.42152780133333045</v>
      </c>
    </row>
    <row r="147" spans="1:11" x14ac:dyDescent="0.2">
      <c r="A147" s="627">
        <v>0.42187502333333043</v>
      </c>
      <c r="K147" s="627">
        <v>0.42187502333333043</v>
      </c>
    </row>
    <row r="148" spans="1:11" x14ac:dyDescent="0.2">
      <c r="A148" s="627">
        <v>0.42222224533333041</v>
      </c>
      <c r="K148" s="627">
        <v>0.42222224533333041</v>
      </c>
    </row>
    <row r="149" spans="1:11" x14ac:dyDescent="0.2">
      <c r="A149" s="627">
        <v>0.4225694673333304</v>
      </c>
      <c r="K149" s="627">
        <v>0.4225694673333304</v>
      </c>
    </row>
    <row r="150" spans="1:11" x14ac:dyDescent="0.2">
      <c r="A150" s="627">
        <v>0.42291668933333038</v>
      </c>
      <c r="K150" s="627">
        <v>0.42291668933333038</v>
      </c>
    </row>
    <row r="151" spans="1:11" x14ac:dyDescent="0.2">
      <c r="A151" s="627">
        <v>0.42326391133333036</v>
      </c>
      <c r="K151" s="627">
        <v>0.42326391133333036</v>
      </c>
    </row>
    <row r="152" spans="1:11" ht="15" x14ac:dyDescent="0.25">
      <c r="A152" s="626">
        <v>0.42361113333333034</v>
      </c>
      <c r="K152" s="626">
        <v>0.42361113333333034</v>
      </c>
    </row>
    <row r="153" spans="1:11" x14ac:dyDescent="0.2">
      <c r="A153" s="627">
        <v>0.42395835533333032</v>
      </c>
      <c r="K153" s="627">
        <v>0.42395835533333032</v>
      </c>
    </row>
    <row r="154" spans="1:11" x14ac:dyDescent="0.2">
      <c r="A154" s="627">
        <v>0.4243055773333303</v>
      </c>
      <c r="K154" s="627">
        <v>0.4243055773333303</v>
      </c>
    </row>
    <row r="155" spans="1:11" x14ac:dyDescent="0.2">
      <c r="A155" s="627">
        <v>0.42465279933333028</v>
      </c>
      <c r="K155" s="627">
        <v>0.42465279933333028</v>
      </c>
    </row>
    <row r="156" spans="1:11" x14ac:dyDescent="0.2">
      <c r="A156" s="627">
        <v>0.42500002133333026</v>
      </c>
      <c r="K156" s="627">
        <v>0.42500002133333026</v>
      </c>
    </row>
    <row r="157" spans="1:11" x14ac:dyDescent="0.2">
      <c r="A157" s="627">
        <v>0.42534724333333024</v>
      </c>
      <c r="K157" s="627">
        <v>0.42534724333333024</v>
      </c>
    </row>
    <row r="158" spans="1:11" x14ac:dyDescent="0.2">
      <c r="A158" s="627">
        <v>0.42569446533333022</v>
      </c>
      <c r="K158" s="627">
        <v>0.42569446533333022</v>
      </c>
    </row>
    <row r="159" spans="1:11" x14ac:dyDescent="0.2">
      <c r="A159" s="627">
        <v>0.4260416873333302</v>
      </c>
      <c r="K159" s="627">
        <v>0.4260416873333302</v>
      </c>
    </row>
    <row r="160" spans="1:11" x14ac:dyDescent="0.2">
      <c r="A160" s="627">
        <v>0.42638890933333018</v>
      </c>
      <c r="K160" s="627">
        <v>0.42638890933333018</v>
      </c>
    </row>
    <row r="161" spans="1:11" x14ac:dyDescent="0.2">
      <c r="A161" s="627">
        <v>0.42673613133333016</v>
      </c>
      <c r="K161" s="627">
        <v>0.42673613133333016</v>
      </c>
    </row>
    <row r="162" spans="1:11" ht="15" x14ac:dyDescent="0.25">
      <c r="A162" s="626">
        <v>0.42708335333333014</v>
      </c>
      <c r="K162" s="626">
        <v>0.42708335333333014</v>
      </c>
    </row>
    <row r="163" spans="1:11" x14ac:dyDescent="0.2">
      <c r="A163" s="627">
        <v>0.42743057533333012</v>
      </c>
      <c r="K163" s="627">
        <v>0.42743057533333012</v>
      </c>
    </row>
    <row r="164" spans="1:11" x14ac:dyDescent="0.2">
      <c r="A164" s="627">
        <v>0.4277777973333301</v>
      </c>
      <c r="K164" s="627">
        <v>0.4277777973333301</v>
      </c>
    </row>
    <row r="165" spans="1:11" x14ac:dyDescent="0.2">
      <c r="A165" s="627">
        <v>0.42812501933333008</v>
      </c>
      <c r="K165" s="627">
        <v>0.42812501933333008</v>
      </c>
    </row>
    <row r="166" spans="1:11" x14ac:dyDescent="0.2">
      <c r="A166" s="627">
        <v>0.42847224133333006</v>
      </c>
      <c r="K166" s="627">
        <v>0.42847224133333006</v>
      </c>
    </row>
    <row r="167" spans="1:11" x14ac:dyDescent="0.2">
      <c r="A167" s="627">
        <v>0.42881946333333004</v>
      </c>
      <c r="K167" s="627">
        <v>0.42881946333333004</v>
      </c>
    </row>
    <row r="168" spans="1:11" x14ac:dyDescent="0.2">
      <c r="A168" s="627">
        <v>0.42916668533333002</v>
      </c>
      <c r="K168" s="627">
        <v>0.42916668533333002</v>
      </c>
    </row>
    <row r="169" spans="1:11" x14ac:dyDescent="0.2">
      <c r="A169" s="627">
        <v>0.42951390733333</v>
      </c>
      <c r="K169" s="627">
        <v>0.42951390733333</v>
      </c>
    </row>
    <row r="170" spans="1:11" x14ac:dyDescent="0.2">
      <c r="A170" s="627">
        <v>0.42986112933332998</v>
      </c>
      <c r="K170" s="627">
        <v>0.42986112933332998</v>
      </c>
    </row>
    <row r="171" spans="1:11" x14ac:dyDescent="0.2">
      <c r="A171" s="627">
        <v>0.43020835133332996</v>
      </c>
      <c r="K171" s="627">
        <v>0.43020835133332996</v>
      </c>
    </row>
    <row r="172" spans="1:11" ht="15" x14ac:dyDescent="0.25">
      <c r="A172" s="626">
        <v>0.43055557333332994</v>
      </c>
      <c r="K172" s="626">
        <v>0.43055557333332994</v>
      </c>
    </row>
    <row r="173" spans="1:11" x14ac:dyDescent="0.2">
      <c r="A173" s="627">
        <v>0.43090279533332992</v>
      </c>
      <c r="K173" s="627">
        <v>0.43090279533332992</v>
      </c>
    </row>
    <row r="174" spans="1:11" x14ac:dyDescent="0.2">
      <c r="A174" s="627">
        <v>0.4312500173333299</v>
      </c>
      <c r="K174" s="627">
        <v>0.4312500173333299</v>
      </c>
    </row>
    <row r="175" spans="1:11" x14ac:dyDescent="0.2">
      <c r="A175" s="627">
        <v>0.43159723933332989</v>
      </c>
      <c r="K175" s="627">
        <v>0.43159723933332989</v>
      </c>
    </row>
    <row r="176" spans="1:11" x14ac:dyDescent="0.2">
      <c r="A176" s="627">
        <v>0.43194446133332987</v>
      </c>
      <c r="K176" s="627">
        <v>0.43194446133332987</v>
      </c>
    </row>
    <row r="177" spans="1:11" x14ac:dyDescent="0.2">
      <c r="A177" s="627">
        <v>0.43229168333332985</v>
      </c>
      <c r="K177" s="627">
        <v>0.43229168333332985</v>
      </c>
    </row>
    <row r="178" spans="1:11" x14ac:dyDescent="0.2">
      <c r="A178" s="627">
        <v>0.43263890533332983</v>
      </c>
      <c r="K178" s="627">
        <v>0.43263890533332983</v>
      </c>
    </row>
    <row r="179" spans="1:11" x14ac:dyDescent="0.2">
      <c r="A179" s="627">
        <v>0.43298612733332981</v>
      </c>
      <c r="K179" s="627">
        <v>0.43298612733332981</v>
      </c>
    </row>
    <row r="180" spans="1:11" x14ac:dyDescent="0.2">
      <c r="A180" s="627">
        <v>0.43333334933332979</v>
      </c>
      <c r="K180" s="627">
        <v>0.43333334933332979</v>
      </c>
    </row>
    <row r="181" spans="1:11" x14ac:dyDescent="0.2">
      <c r="A181" s="627">
        <v>0.43368057133332977</v>
      </c>
      <c r="K181" s="627">
        <v>0.43368057133332977</v>
      </c>
    </row>
    <row r="182" spans="1:11" ht="15" x14ac:dyDescent="0.25">
      <c r="A182" s="626">
        <v>0.43402779333332975</v>
      </c>
      <c r="K182" s="626">
        <v>0.43402779333332975</v>
      </c>
    </row>
    <row r="183" spans="1:11" x14ac:dyDescent="0.2">
      <c r="A183" s="627">
        <v>0.43437501533332973</v>
      </c>
      <c r="K183" s="627">
        <v>0.43437501533332973</v>
      </c>
    </row>
    <row r="184" spans="1:11" x14ac:dyDescent="0.2">
      <c r="A184" s="627">
        <v>0.43472223733332971</v>
      </c>
      <c r="K184" s="627">
        <v>0.43472223733332971</v>
      </c>
    </row>
    <row r="185" spans="1:11" x14ac:dyDescent="0.2">
      <c r="A185" s="627">
        <v>0.43506945933332969</v>
      </c>
      <c r="K185" s="627">
        <v>0.43506945933332969</v>
      </c>
    </row>
    <row r="186" spans="1:11" x14ac:dyDescent="0.2">
      <c r="A186" s="627">
        <v>0.43541668133332967</v>
      </c>
      <c r="K186" s="627">
        <v>0.43541668133332967</v>
      </c>
    </row>
    <row r="187" spans="1:11" x14ac:dyDescent="0.2">
      <c r="A187" s="627">
        <v>0.43576390333332965</v>
      </c>
      <c r="K187" s="627">
        <v>0.43576390333332965</v>
      </c>
    </row>
    <row r="188" spans="1:11" x14ac:dyDescent="0.2">
      <c r="A188" s="627">
        <v>0.43611112533332963</v>
      </c>
      <c r="K188" s="627">
        <v>0.43611112533332963</v>
      </c>
    </row>
    <row r="189" spans="1:11" x14ac:dyDescent="0.2">
      <c r="A189" s="627">
        <v>0.43645834733332961</v>
      </c>
      <c r="K189" s="627">
        <v>0.43645834733332961</v>
      </c>
    </row>
    <row r="190" spans="1:11" x14ac:dyDescent="0.2">
      <c r="A190" s="627">
        <v>0.43680556933332959</v>
      </c>
      <c r="K190" s="627">
        <v>0.43680556933332959</v>
      </c>
    </row>
    <row r="191" spans="1:11" x14ac:dyDescent="0.2">
      <c r="A191" s="627">
        <v>0.43715279133332957</v>
      </c>
      <c r="K191" s="627">
        <v>0.43715279133332957</v>
      </c>
    </row>
    <row r="192" spans="1:11" ht="15" x14ac:dyDescent="0.25">
      <c r="A192" s="626">
        <v>0.43750001333332955</v>
      </c>
      <c r="K192" s="626">
        <v>0.43750001333332955</v>
      </c>
    </row>
    <row r="193" spans="1:11" x14ac:dyDescent="0.2">
      <c r="A193" s="627">
        <v>0.43784723533332953</v>
      </c>
      <c r="K193" s="627">
        <v>0.43784723533332953</v>
      </c>
    </row>
    <row r="194" spans="1:11" x14ac:dyDescent="0.2">
      <c r="A194" s="627">
        <v>0.43819445733332951</v>
      </c>
      <c r="K194" s="627">
        <v>0.43819445733332951</v>
      </c>
    </row>
    <row r="195" spans="1:11" x14ac:dyDescent="0.2">
      <c r="A195" s="627">
        <v>0.43854167933332949</v>
      </c>
      <c r="K195" s="627">
        <v>0.43854167933332949</v>
      </c>
    </row>
    <row r="196" spans="1:11" x14ac:dyDescent="0.2">
      <c r="A196" s="627">
        <v>0.43888890133332947</v>
      </c>
      <c r="K196" s="627">
        <v>0.43888890133332947</v>
      </c>
    </row>
    <row r="197" spans="1:11" x14ac:dyDescent="0.2">
      <c r="A197" s="627">
        <v>0.43923612333332945</v>
      </c>
      <c r="K197" s="627">
        <v>0.43923612333332945</v>
      </c>
    </row>
    <row r="198" spans="1:11" x14ac:dyDescent="0.2">
      <c r="A198" s="627">
        <v>0.43958334533332943</v>
      </c>
      <c r="K198" s="627">
        <v>0.43958334533332943</v>
      </c>
    </row>
    <row r="199" spans="1:11" x14ac:dyDescent="0.2">
      <c r="A199" s="627">
        <v>0.43993056733332941</v>
      </c>
      <c r="K199" s="627">
        <v>0.43993056733332941</v>
      </c>
    </row>
    <row r="200" spans="1:11" x14ac:dyDescent="0.2">
      <c r="A200" s="627">
        <v>0.44027778933332939</v>
      </c>
      <c r="K200" s="627">
        <v>0.44027778933332939</v>
      </c>
    </row>
    <row r="201" spans="1:11" x14ac:dyDescent="0.2">
      <c r="A201" s="627">
        <v>0.44062501133332937</v>
      </c>
      <c r="K201" s="627">
        <v>0.44062501133332937</v>
      </c>
    </row>
    <row r="202" spans="1:11" ht="15" x14ac:dyDescent="0.25">
      <c r="A202" s="626">
        <v>0.44097223333332936</v>
      </c>
      <c r="K202" s="626">
        <v>0.44097223333332936</v>
      </c>
    </row>
    <row r="203" spans="1:11" x14ac:dyDescent="0.2">
      <c r="A203" s="627">
        <v>0.44131945533332934</v>
      </c>
      <c r="K203" s="627">
        <v>0.44131945533332934</v>
      </c>
    </row>
    <row r="204" spans="1:11" x14ac:dyDescent="0.2">
      <c r="A204" s="627">
        <v>0.44166667733332932</v>
      </c>
      <c r="K204" s="627">
        <v>0.44166667733332932</v>
      </c>
    </row>
    <row r="205" spans="1:11" x14ac:dyDescent="0.2">
      <c r="A205" s="627">
        <v>0.4420138993333293</v>
      </c>
      <c r="K205" s="627">
        <v>0.4420138993333293</v>
      </c>
    </row>
    <row r="206" spans="1:11" x14ac:dyDescent="0.2">
      <c r="A206" s="627">
        <v>0.44236112133332928</v>
      </c>
      <c r="K206" s="627">
        <v>0.44236112133332928</v>
      </c>
    </row>
    <row r="207" spans="1:11" x14ac:dyDescent="0.2">
      <c r="A207" s="627">
        <v>0.44270834333332926</v>
      </c>
      <c r="K207" s="627">
        <v>0.44270834333332926</v>
      </c>
    </row>
    <row r="208" spans="1:11" x14ac:dyDescent="0.2">
      <c r="A208" s="627">
        <v>0.44305556533332924</v>
      </c>
      <c r="K208" s="627">
        <v>0.44305556533332924</v>
      </c>
    </row>
    <row r="209" spans="1:11" x14ac:dyDescent="0.2">
      <c r="A209" s="627">
        <v>0.44340278733332922</v>
      </c>
      <c r="K209" s="627">
        <v>0.44340278733332922</v>
      </c>
    </row>
    <row r="210" spans="1:11" x14ac:dyDescent="0.2">
      <c r="A210" s="627">
        <v>0.4437500093333292</v>
      </c>
      <c r="K210" s="627">
        <v>0.4437500093333292</v>
      </c>
    </row>
    <row r="211" spans="1:11" x14ac:dyDescent="0.2">
      <c r="A211" s="627">
        <v>0.44409723133332918</v>
      </c>
      <c r="K211" s="627">
        <v>0.44409723133332918</v>
      </c>
    </row>
    <row r="212" spans="1:11" ht="15" x14ac:dyDescent="0.25">
      <c r="A212" s="626">
        <v>0.44444445333332916</v>
      </c>
      <c r="K212" s="626">
        <v>0.44444445333332916</v>
      </c>
    </row>
    <row r="213" spans="1:11" x14ac:dyDescent="0.2">
      <c r="A213" s="627">
        <v>0.44479167533332914</v>
      </c>
      <c r="K213" s="627">
        <v>0.44479167533332914</v>
      </c>
    </row>
    <row r="214" spans="1:11" x14ac:dyDescent="0.2">
      <c r="A214" s="627">
        <v>0.44513889733332912</v>
      </c>
      <c r="K214" s="627">
        <v>0.44513889733332912</v>
      </c>
    </row>
    <row r="215" spans="1:11" x14ac:dyDescent="0.2">
      <c r="A215" s="627">
        <v>0.4454861193333291</v>
      </c>
      <c r="K215" s="627">
        <v>0.4454861193333291</v>
      </c>
    </row>
    <row r="216" spans="1:11" x14ac:dyDescent="0.2">
      <c r="A216" s="627">
        <v>0.44583334133332908</v>
      </c>
      <c r="K216" s="627">
        <v>0.44583334133332908</v>
      </c>
    </row>
    <row r="217" spans="1:11" x14ac:dyDescent="0.2">
      <c r="A217" s="627">
        <v>0.44618056333332906</v>
      </c>
      <c r="K217" s="627">
        <v>0.44618056333332906</v>
      </c>
    </row>
    <row r="218" spans="1:11" x14ac:dyDescent="0.2">
      <c r="A218" s="627">
        <v>0.44652778533332904</v>
      </c>
      <c r="K218" s="627">
        <v>0.44652778533332904</v>
      </c>
    </row>
    <row r="219" spans="1:11" x14ac:dyDescent="0.2">
      <c r="A219" s="627">
        <v>0.44687500733332902</v>
      </c>
      <c r="K219" s="627">
        <v>0.44687500733332902</v>
      </c>
    </row>
    <row r="220" spans="1:11" x14ac:dyDescent="0.2">
      <c r="A220" s="627">
        <v>0.447222229333329</v>
      </c>
      <c r="K220" s="627">
        <v>0.447222229333329</v>
      </c>
    </row>
    <row r="221" spans="1:11" x14ac:dyDescent="0.2">
      <c r="A221" s="627">
        <v>0.44756945133332898</v>
      </c>
      <c r="K221" s="627">
        <v>0.44756945133332898</v>
      </c>
    </row>
    <row r="222" spans="1:11" ht="15" x14ac:dyDescent="0.25">
      <c r="A222" s="626">
        <v>0.44791667333332896</v>
      </c>
      <c r="K222" s="626">
        <v>0.44791667333332896</v>
      </c>
    </row>
    <row r="223" spans="1:11" x14ac:dyDescent="0.2">
      <c r="A223" s="627">
        <v>0.44826389533332894</v>
      </c>
      <c r="K223" s="627">
        <v>0.44826389533332894</v>
      </c>
    </row>
    <row r="224" spans="1:11" x14ac:dyDescent="0.2">
      <c r="A224" s="627">
        <v>0.44861111733332892</v>
      </c>
      <c r="K224" s="627">
        <v>0.44861111733332892</v>
      </c>
    </row>
    <row r="225" spans="1:11" x14ac:dyDescent="0.2">
      <c r="A225" s="627">
        <v>0.4489583393333289</v>
      </c>
      <c r="K225" s="627">
        <v>0.4489583393333289</v>
      </c>
    </row>
    <row r="226" spans="1:11" x14ac:dyDescent="0.2">
      <c r="A226" s="627">
        <v>0.44930556133332888</v>
      </c>
      <c r="K226" s="627">
        <v>0.44930556133332888</v>
      </c>
    </row>
    <row r="227" spans="1:11" x14ac:dyDescent="0.2">
      <c r="A227" s="627">
        <v>0.44965278333332886</v>
      </c>
      <c r="K227" s="627">
        <v>0.44965278333332886</v>
      </c>
    </row>
    <row r="228" spans="1:11" x14ac:dyDescent="0.2">
      <c r="A228" s="627">
        <v>0.45000000533332885</v>
      </c>
      <c r="K228" s="627">
        <v>0.45000000533332885</v>
      </c>
    </row>
    <row r="229" spans="1:11" x14ac:dyDescent="0.2">
      <c r="A229" s="627">
        <v>0.45034722733332883</v>
      </c>
      <c r="K229" s="627">
        <v>0.45034722733332883</v>
      </c>
    </row>
    <row r="230" spans="1:11" x14ac:dyDescent="0.2">
      <c r="A230" s="627">
        <v>0.45069444933332881</v>
      </c>
      <c r="K230" s="627">
        <v>0.45069444933332881</v>
      </c>
    </row>
    <row r="231" spans="1:11" x14ac:dyDescent="0.2">
      <c r="A231" s="627">
        <v>0.45104167133332879</v>
      </c>
      <c r="K231" s="627">
        <v>0.45104167133332879</v>
      </c>
    </row>
    <row r="232" spans="1:11" ht="15" x14ac:dyDescent="0.25">
      <c r="A232" s="626">
        <v>0.45138889333332877</v>
      </c>
      <c r="K232" s="626">
        <v>0.45138889333332877</v>
      </c>
    </row>
    <row r="233" spans="1:11" x14ac:dyDescent="0.2">
      <c r="A233" s="627">
        <v>0.45173611533332875</v>
      </c>
      <c r="K233" s="627">
        <v>0.45173611533332875</v>
      </c>
    </row>
    <row r="234" spans="1:11" x14ac:dyDescent="0.2">
      <c r="A234" s="627">
        <v>0.45208333733332873</v>
      </c>
      <c r="K234" s="627">
        <v>0.45208333733332873</v>
      </c>
    </row>
    <row r="235" spans="1:11" x14ac:dyDescent="0.2">
      <c r="A235" s="627">
        <v>0.45243055933332871</v>
      </c>
      <c r="K235" s="627">
        <v>0.45243055933332871</v>
      </c>
    </row>
    <row r="236" spans="1:11" x14ac:dyDescent="0.2">
      <c r="A236" s="627">
        <v>0.45277778133332869</v>
      </c>
      <c r="K236" s="627">
        <v>0.45277778133332869</v>
      </c>
    </row>
    <row r="237" spans="1:11" x14ac:dyDescent="0.2">
      <c r="A237" s="627">
        <v>0.45312500333332867</v>
      </c>
      <c r="K237" s="627">
        <v>0.45312500333332867</v>
      </c>
    </row>
    <row r="238" spans="1:11" x14ac:dyDescent="0.2">
      <c r="A238" s="627">
        <v>0.45347222533332865</v>
      </c>
      <c r="K238" s="627">
        <v>0.45347222533332865</v>
      </c>
    </row>
    <row r="239" spans="1:11" x14ac:dyDescent="0.2">
      <c r="A239" s="627">
        <v>0.45381944733332863</v>
      </c>
      <c r="K239" s="627">
        <v>0.45381944733332863</v>
      </c>
    </row>
    <row r="240" spans="1:11" x14ac:dyDescent="0.2">
      <c r="A240" s="627">
        <v>0.45416666933332861</v>
      </c>
      <c r="K240" s="627">
        <v>0.45416666933332861</v>
      </c>
    </row>
    <row r="241" spans="1:11" x14ac:dyDescent="0.2">
      <c r="A241" s="627">
        <v>0.45451389133332859</v>
      </c>
      <c r="K241" s="627">
        <v>0.45451389133332859</v>
      </c>
    </row>
    <row r="242" spans="1:11" ht="15" x14ac:dyDescent="0.25">
      <c r="A242" s="626">
        <v>0.45486111333332857</v>
      </c>
      <c r="K242" s="626">
        <v>0.45486111333332857</v>
      </c>
    </row>
    <row r="243" spans="1:11" x14ac:dyDescent="0.2">
      <c r="A243" s="627">
        <v>0.45520833533332855</v>
      </c>
      <c r="K243" s="627">
        <v>0.45520833533332855</v>
      </c>
    </row>
    <row r="244" spans="1:11" x14ac:dyDescent="0.2">
      <c r="A244" s="627">
        <v>0.45555555733332853</v>
      </c>
      <c r="K244" s="627">
        <v>0.45555555733332853</v>
      </c>
    </row>
    <row r="245" spans="1:11" x14ac:dyDescent="0.2">
      <c r="A245" s="627">
        <v>0.45590277933332851</v>
      </c>
      <c r="K245" s="627">
        <v>0.45590277933332851</v>
      </c>
    </row>
    <row r="246" spans="1:11" x14ac:dyDescent="0.2">
      <c r="A246" s="627">
        <v>0.45625000133332849</v>
      </c>
      <c r="K246" s="627">
        <v>0.45625000133332849</v>
      </c>
    </row>
    <row r="247" spans="1:11" x14ac:dyDescent="0.2">
      <c r="A247" s="627">
        <v>0.45659722333332847</v>
      </c>
      <c r="K247" s="627">
        <v>0.45659722333332847</v>
      </c>
    </row>
    <row r="248" spans="1:11" x14ac:dyDescent="0.2">
      <c r="A248" s="627">
        <v>0.45694444533332845</v>
      </c>
      <c r="K248" s="627">
        <v>0.45694444533332845</v>
      </c>
    </row>
    <row r="249" spans="1:11" x14ac:dyDescent="0.2">
      <c r="A249" s="627">
        <v>0.45729166733332843</v>
      </c>
      <c r="K249" s="627">
        <v>0.45729166733332843</v>
      </c>
    </row>
    <row r="250" spans="1:11" x14ac:dyDescent="0.2">
      <c r="A250" s="627">
        <v>0.45763888933332841</v>
      </c>
      <c r="K250" s="627">
        <v>0.45763888933332841</v>
      </c>
    </row>
    <row r="251" spans="1:11" x14ac:dyDescent="0.2">
      <c r="A251" s="627">
        <v>0.45798611133332839</v>
      </c>
      <c r="K251" s="627">
        <v>0.45798611133332839</v>
      </c>
    </row>
    <row r="252" spans="1:11" ht="15" x14ac:dyDescent="0.25">
      <c r="A252" s="626">
        <v>0.45833333333332837</v>
      </c>
      <c r="K252" s="626">
        <v>0.45833333333332837</v>
      </c>
    </row>
    <row r="253" spans="1:11" x14ac:dyDescent="0.2">
      <c r="A253" s="627">
        <v>0.45868055533332835</v>
      </c>
      <c r="K253" s="627">
        <v>0.45868055533332835</v>
      </c>
    </row>
    <row r="254" spans="1:11" x14ac:dyDescent="0.2">
      <c r="A254" s="627">
        <v>0.45902777733332834</v>
      </c>
      <c r="K254" s="627">
        <v>0.45902777733332834</v>
      </c>
    </row>
    <row r="255" spans="1:11" x14ac:dyDescent="0.2">
      <c r="A255" s="627">
        <v>0.45937499933332832</v>
      </c>
      <c r="K255" s="627">
        <v>0.45937499933332832</v>
      </c>
    </row>
    <row r="256" spans="1:11" x14ac:dyDescent="0.2">
      <c r="A256" s="627">
        <v>0.4597222213333283</v>
      </c>
      <c r="K256" s="627">
        <v>0.4597222213333283</v>
      </c>
    </row>
    <row r="257" spans="1:11" x14ac:dyDescent="0.2">
      <c r="A257" s="627">
        <v>0.46006944333332828</v>
      </c>
      <c r="K257" s="627">
        <v>0.46006944333332828</v>
      </c>
    </row>
    <row r="258" spans="1:11" x14ac:dyDescent="0.2">
      <c r="A258" s="627">
        <v>0.46041666533332826</v>
      </c>
      <c r="K258" s="627">
        <v>0.46041666533332826</v>
      </c>
    </row>
    <row r="259" spans="1:11" x14ac:dyDescent="0.2">
      <c r="A259" s="627">
        <v>0.46076388733332824</v>
      </c>
      <c r="K259" s="627">
        <v>0.46076388733332824</v>
      </c>
    </row>
    <row r="260" spans="1:11" x14ac:dyDescent="0.2">
      <c r="A260" s="627">
        <v>0.46111110933332822</v>
      </c>
      <c r="K260" s="627">
        <v>0.46111110933332822</v>
      </c>
    </row>
    <row r="261" spans="1:11" x14ac:dyDescent="0.2">
      <c r="A261" s="627">
        <v>0.4614583313333282</v>
      </c>
      <c r="K261" s="627">
        <v>0.4614583313333282</v>
      </c>
    </row>
    <row r="262" spans="1:11" ht="15" x14ac:dyDescent="0.25">
      <c r="A262" s="626">
        <v>0.46180555333332818</v>
      </c>
      <c r="K262" s="626">
        <v>0.46180555333332818</v>
      </c>
    </row>
    <row r="263" spans="1:11" x14ac:dyDescent="0.2">
      <c r="A263" s="627">
        <v>0.46215277533332816</v>
      </c>
      <c r="K263" s="627">
        <v>0.46215277533332816</v>
      </c>
    </row>
    <row r="264" spans="1:11" x14ac:dyDescent="0.2">
      <c r="A264" s="627">
        <v>0.46249999733332814</v>
      </c>
      <c r="K264" s="627">
        <v>0.46249999733332814</v>
      </c>
    </row>
    <row r="265" spans="1:11" x14ac:dyDescent="0.2">
      <c r="A265" s="627">
        <v>0.46284721933332812</v>
      </c>
      <c r="K265" s="627">
        <v>0.46284721933332812</v>
      </c>
    </row>
    <row r="266" spans="1:11" x14ac:dyDescent="0.2">
      <c r="A266" s="627">
        <v>0.4631944413333281</v>
      </c>
      <c r="K266" s="627">
        <v>0.4631944413333281</v>
      </c>
    </row>
    <row r="267" spans="1:11" x14ac:dyDescent="0.2">
      <c r="A267" s="627">
        <v>0.46354166333332808</v>
      </c>
      <c r="K267" s="627">
        <v>0.46354166333332808</v>
      </c>
    </row>
    <row r="268" spans="1:11" x14ac:dyDescent="0.2">
      <c r="A268" s="627">
        <v>0.46388888533332806</v>
      </c>
      <c r="K268" s="627">
        <v>0.46388888533332806</v>
      </c>
    </row>
    <row r="269" spans="1:11" x14ac:dyDescent="0.2">
      <c r="A269" s="627">
        <v>0.46423610733332804</v>
      </c>
      <c r="K269" s="627">
        <v>0.46423610733332804</v>
      </c>
    </row>
    <row r="270" spans="1:11" x14ac:dyDescent="0.2">
      <c r="A270" s="627">
        <v>0.46458332933332802</v>
      </c>
      <c r="K270" s="627">
        <v>0.46458332933332802</v>
      </c>
    </row>
    <row r="271" spans="1:11" x14ac:dyDescent="0.2">
      <c r="A271" s="627">
        <v>0.464930551333328</v>
      </c>
      <c r="K271" s="627">
        <v>0.464930551333328</v>
      </c>
    </row>
    <row r="272" spans="1:11" ht="15" x14ac:dyDescent="0.25">
      <c r="A272" s="626">
        <v>0.46527777333332798</v>
      </c>
      <c r="K272" s="626">
        <v>0.46527777333332798</v>
      </c>
    </row>
    <row r="273" spans="1:11" x14ac:dyDescent="0.2">
      <c r="A273" s="627">
        <v>0.46562499533332796</v>
      </c>
      <c r="K273" s="627">
        <v>0.46562499533332796</v>
      </c>
    </row>
    <row r="274" spans="1:11" x14ac:dyDescent="0.2">
      <c r="A274" s="627">
        <v>0.46597221733332794</v>
      </c>
      <c r="K274" s="627">
        <v>0.46597221733332794</v>
      </c>
    </row>
    <row r="275" spans="1:11" x14ac:dyDescent="0.2">
      <c r="A275" s="627">
        <v>0.46631943933332792</v>
      </c>
      <c r="K275" s="627">
        <v>0.46631943933332792</v>
      </c>
    </row>
    <row r="276" spans="1:11" x14ac:dyDescent="0.2">
      <c r="A276" s="627">
        <v>0.4666666613333279</v>
      </c>
      <c r="K276" s="627">
        <v>0.4666666613333279</v>
      </c>
    </row>
    <row r="277" spans="1:11" x14ac:dyDescent="0.2">
      <c r="A277" s="627">
        <v>0.46701388333332788</v>
      </c>
      <c r="K277" s="627">
        <v>0.46701388333332788</v>
      </c>
    </row>
    <row r="278" spans="1:11" x14ac:dyDescent="0.2">
      <c r="A278" s="627">
        <v>0.46736110533332786</v>
      </c>
      <c r="K278" s="627">
        <v>0.46736110533332786</v>
      </c>
    </row>
    <row r="279" spans="1:11" x14ac:dyDescent="0.2">
      <c r="A279" s="627">
        <v>0.46770832733332784</v>
      </c>
      <c r="K279" s="627">
        <v>0.46770832733332784</v>
      </c>
    </row>
    <row r="280" spans="1:11" x14ac:dyDescent="0.2">
      <c r="A280" s="627">
        <v>0.46805554933332782</v>
      </c>
      <c r="K280" s="627">
        <v>0.46805554933332782</v>
      </c>
    </row>
    <row r="281" spans="1:11" x14ac:dyDescent="0.2">
      <c r="A281" s="627">
        <v>0.46840277133332781</v>
      </c>
      <c r="K281" s="627">
        <v>0.46840277133332781</v>
      </c>
    </row>
    <row r="282" spans="1:11" ht="15" x14ac:dyDescent="0.25">
      <c r="A282" s="626">
        <v>0.46874999333332779</v>
      </c>
      <c r="D282" s="567"/>
      <c r="K282" s="626">
        <v>0.46874999333332779</v>
      </c>
    </row>
    <row r="283" spans="1:11" x14ac:dyDescent="0.2">
      <c r="A283" s="627">
        <v>0.46909721533332777</v>
      </c>
      <c r="D283" s="568"/>
      <c r="K283" s="627">
        <v>0.46909721533332777</v>
      </c>
    </row>
    <row r="284" spans="1:11" x14ac:dyDescent="0.2">
      <c r="A284" s="627">
        <v>0.46944443733332775</v>
      </c>
      <c r="D284" s="568"/>
      <c r="K284" s="627">
        <v>0.46944443733332775</v>
      </c>
    </row>
    <row r="285" spans="1:11" x14ac:dyDescent="0.2">
      <c r="A285" s="627">
        <v>0.46979165933332773</v>
      </c>
      <c r="D285" s="568"/>
      <c r="K285" s="627">
        <v>0.46979165933332773</v>
      </c>
    </row>
    <row r="286" spans="1:11" x14ac:dyDescent="0.2">
      <c r="A286" s="627">
        <v>0.47013888133332771</v>
      </c>
      <c r="D286" s="568"/>
      <c r="K286" s="627">
        <v>0.47013888133332771</v>
      </c>
    </row>
    <row r="287" spans="1:11" x14ac:dyDescent="0.2">
      <c r="A287" s="627">
        <v>0.47048610333332769</v>
      </c>
      <c r="D287" s="569"/>
      <c r="K287" s="627">
        <v>0.47048610333332769</v>
      </c>
    </row>
    <row r="288" spans="1:11" x14ac:dyDescent="0.2">
      <c r="A288" s="627">
        <v>0.47083332533332767</v>
      </c>
      <c r="B288" s="543" t="s">
        <v>384</v>
      </c>
      <c r="D288" s="540" t="s">
        <v>385</v>
      </c>
      <c r="K288" s="627">
        <v>0.47083332533332767</v>
      </c>
    </row>
    <row r="289" spans="1:11" x14ac:dyDescent="0.2">
      <c r="A289" s="627">
        <v>0.47118054733332765</v>
      </c>
      <c r="B289" s="544" t="s">
        <v>248</v>
      </c>
      <c r="D289" s="540" t="s">
        <v>248</v>
      </c>
      <c r="K289" s="627">
        <v>0.47118054733332765</v>
      </c>
    </row>
    <row r="290" spans="1:11" x14ac:dyDescent="0.2">
      <c r="A290" s="627">
        <v>0.47152776933332763</v>
      </c>
      <c r="B290" s="544"/>
      <c r="D290" s="540"/>
      <c r="K290" s="627">
        <v>0.47152776933332763</v>
      </c>
    </row>
    <row r="291" spans="1:11" x14ac:dyDescent="0.2">
      <c r="A291" s="627">
        <v>0.47187499133332761</v>
      </c>
      <c r="B291" s="545"/>
      <c r="D291" s="542"/>
      <c r="K291" s="627">
        <v>0.47187499133332761</v>
      </c>
    </row>
    <row r="292" spans="1:11" ht="15" x14ac:dyDescent="0.25">
      <c r="A292" s="626">
        <v>0.47222221333332759</v>
      </c>
      <c r="D292" s="548" t="s">
        <v>7</v>
      </c>
      <c r="K292" s="626">
        <v>0.47222221333332759</v>
      </c>
    </row>
    <row r="293" spans="1:11" x14ac:dyDescent="0.2">
      <c r="A293" s="627">
        <v>0.47256943533332757</v>
      </c>
      <c r="D293" s="548" t="s">
        <v>236</v>
      </c>
      <c r="K293" s="627">
        <v>0.47256943533332757</v>
      </c>
    </row>
    <row r="294" spans="1:11" x14ac:dyDescent="0.2">
      <c r="A294" s="627">
        <v>0.47291665733332755</v>
      </c>
      <c r="D294" s="548" t="s">
        <v>386</v>
      </c>
      <c r="K294" s="627">
        <v>0.47291665733332755</v>
      </c>
    </row>
    <row r="295" spans="1:11" x14ac:dyDescent="0.2">
      <c r="A295" s="627">
        <v>0.47326387933332753</v>
      </c>
      <c r="D295" s="548"/>
      <c r="K295" s="627">
        <v>0.47326387933332753</v>
      </c>
    </row>
    <row r="296" spans="1:11" x14ac:dyDescent="0.2">
      <c r="A296" s="627">
        <v>0.47361110133332751</v>
      </c>
      <c r="D296" s="548"/>
      <c r="K296" s="627">
        <v>0.47361110133332751</v>
      </c>
    </row>
    <row r="297" spans="1:11" x14ac:dyDescent="0.2">
      <c r="A297" s="627">
        <v>0.47395832333332749</v>
      </c>
      <c r="D297" s="548"/>
      <c r="K297" s="627">
        <v>0.47395832333332749</v>
      </c>
    </row>
    <row r="298" spans="1:11" x14ac:dyDescent="0.2">
      <c r="A298" s="627">
        <v>0.47430554533332747</v>
      </c>
      <c r="D298" s="548"/>
      <c r="K298" s="627">
        <v>0.47430554533332747</v>
      </c>
    </row>
    <row r="299" spans="1:11" x14ac:dyDescent="0.2">
      <c r="A299" s="627">
        <v>0.47465276733332745</v>
      </c>
      <c r="D299" s="548"/>
      <c r="K299" s="627">
        <v>0.47465276733332745</v>
      </c>
    </row>
    <row r="300" spans="1:11" x14ac:dyDescent="0.2">
      <c r="A300" s="627">
        <v>0.47499998933332743</v>
      </c>
      <c r="D300" s="548"/>
      <c r="K300" s="627">
        <v>0.47499998933332743</v>
      </c>
    </row>
    <row r="301" spans="1:11" x14ac:dyDescent="0.2">
      <c r="A301" s="627">
        <v>0.47534721133332741</v>
      </c>
      <c r="D301" s="548"/>
      <c r="K301" s="627">
        <v>0.47534721133332741</v>
      </c>
    </row>
    <row r="302" spans="1:11" ht="15" x14ac:dyDescent="0.25">
      <c r="A302" s="626">
        <v>0.47569443333332739</v>
      </c>
      <c r="D302" s="548"/>
      <c r="K302" s="626">
        <v>0.47569443333332739</v>
      </c>
    </row>
    <row r="303" spans="1:11" x14ac:dyDescent="0.2">
      <c r="A303" s="627">
        <v>0.47604165533332737</v>
      </c>
      <c r="D303" s="548"/>
      <c r="K303" s="627">
        <v>0.47604165533332737</v>
      </c>
    </row>
    <row r="304" spans="1:11" x14ac:dyDescent="0.2">
      <c r="A304" s="627">
        <v>0.47638887733332735</v>
      </c>
      <c r="D304" s="548"/>
      <c r="K304" s="627">
        <v>0.47638887733332735</v>
      </c>
    </row>
    <row r="305" spans="1:11" x14ac:dyDescent="0.2">
      <c r="A305" s="627">
        <v>0.47673609933332733</v>
      </c>
      <c r="D305" s="548"/>
      <c r="K305" s="627">
        <v>0.47673609933332733</v>
      </c>
    </row>
    <row r="306" spans="1:11" x14ac:dyDescent="0.2">
      <c r="A306" s="627">
        <v>0.47708332133332731</v>
      </c>
      <c r="D306" s="548"/>
      <c r="K306" s="627">
        <v>0.47708332133332731</v>
      </c>
    </row>
    <row r="307" spans="1:11" x14ac:dyDescent="0.2">
      <c r="A307" s="627">
        <v>0.4774305433333273</v>
      </c>
      <c r="D307" s="548"/>
      <c r="K307" s="627">
        <v>0.4774305433333273</v>
      </c>
    </row>
    <row r="308" spans="1:11" x14ac:dyDescent="0.2">
      <c r="A308" s="627">
        <v>0.47777776533332728</v>
      </c>
      <c r="D308" s="548"/>
      <c r="K308" s="627">
        <v>0.47777776533332728</v>
      </c>
    </row>
    <row r="309" spans="1:11" x14ac:dyDescent="0.2">
      <c r="A309" s="627">
        <v>0.47812498733332726</v>
      </c>
      <c r="D309" s="548"/>
      <c r="K309" s="627">
        <v>0.47812498733332726</v>
      </c>
    </row>
    <row r="310" spans="1:11" x14ac:dyDescent="0.2">
      <c r="A310" s="627">
        <v>0.47847220933332724</v>
      </c>
      <c r="D310" s="548"/>
      <c r="K310" s="627">
        <v>0.47847220933332724</v>
      </c>
    </row>
    <row r="311" spans="1:11" x14ac:dyDescent="0.2">
      <c r="A311" s="627">
        <v>0.47881943133332722</v>
      </c>
      <c r="D311" s="548"/>
      <c r="K311" s="627">
        <v>0.47881943133332722</v>
      </c>
    </row>
    <row r="312" spans="1:11" ht="15" x14ac:dyDescent="0.25">
      <c r="A312" s="626">
        <v>0.4791666533333272</v>
      </c>
      <c r="D312" s="548"/>
      <c r="K312" s="626">
        <v>0.4791666533333272</v>
      </c>
    </row>
    <row r="313" spans="1:11" x14ac:dyDescent="0.2">
      <c r="A313" s="627">
        <v>0.47951387533332718</v>
      </c>
      <c r="D313" s="548"/>
      <c r="K313" s="627">
        <v>0.47951387533332718</v>
      </c>
    </row>
    <row r="314" spans="1:11" x14ac:dyDescent="0.2">
      <c r="A314" s="627">
        <v>0.47986109733332716</v>
      </c>
      <c r="D314" s="548"/>
      <c r="K314" s="627">
        <v>0.47986109733332716</v>
      </c>
    </row>
    <row r="315" spans="1:11" x14ac:dyDescent="0.2">
      <c r="A315" s="627">
        <v>0.48020831933332714</v>
      </c>
      <c r="D315" s="548"/>
      <c r="K315" s="627">
        <v>0.48020831933332714</v>
      </c>
    </row>
    <row r="316" spans="1:11" x14ac:dyDescent="0.2">
      <c r="A316" s="627">
        <v>0.48055554133332712</v>
      </c>
      <c r="D316" s="548"/>
      <c r="K316" s="627">
        <v>0.48055554133332712</v>
      </c>
    </row>
    <row r="317" spans="1:11" x14ac:dyDescent="0.2">
      <c r="A317" s="627">
        <v>0.4809027633333271</v>
      </c>
      <c r="D317" s="548"/>
      <c r="K317" s="627">
        <v>0.4809027633333271</v>
      </c>
    </row>
    <row r="318" spans="1:11" x14ac:dyDescent="0.2">
      <c r="A318" s="627">
        <v>0.48124998533332708</v>
      </c>
      <c r="D318" s="548"/>
      <c r="K318" s="627">
        <v>0.48124998533332708</v>
      </c>
    </row>
    <row r="319" spans="1:11" x14ac:dyDescent="0.2">
      <c r="A319" s="627">
        <v>0.48159720733332706</v>
      </c>
      <c r="D319" s="548"/>
      <c r="K319" s="627">
        <v>0.48159720733332706</v>
      </c>
    </row>
    <row r="320" spans="1:11" x14ac:dyDescent="0.2">
      <c r="A320" s="627">
        <v>0.48194442933332704</v>
      </c>
      <c r="D320" s="634"/>
      <c r="K320" s="627">
        <v>0.48194442933332704</v>
      </c>
    </row>
    <row r="321" spans="1:11" x14ac:dyDescent="0.2">
      <c r="A321" s="627">
        <v>0.48229165133332702</v>
      </c>
      <c r="D321" s="634"/>
      <c r="K321" s="627">
        <v>0.48229165133332702</v>
      </c>
    </row>
    <row r="322" spans="1:11" ht="15" x14ac:dyDescent="0.25">
      <c r="A322" s="626">
        <v>0.482638873333327</v>
      </c>
      <c r="D322" s="634"/>
      <c r="K322" s="626">
        <v>0.482638873333327</v>
      </c>
    </row>
    <row r="323" spans="1:11" x14ac:dyDescent="0.2">
      <c r="A323" s="627">
        <v>0.48298609533332698</v>
      </c>
      <c r="D323" s="634"/>
      <c r="K323" s="627">
        <v>0.48298609533332698</v>
      </c>
    </row>
    <row r="324" spans="1:11" x14ac:dyDescent="0.2">
      <c r="A324" s="627">
        <v>0.48333331733332696</v>
      </c>
      <c r="D324" s="634"/>
      <c r="K324" s="627">
        <v>0.48333331733332696</v>
      </c>
    </row>
    <row r="325" spans="1:11" x14ac:dyDescent="0.2">
      <c r="A325" s="627">
        <v>0.48368053933332694</v>
      </c>
      <c r="D325" s="634"/>
      <c r="K325" s="627">
        <v>0.48368053933332694</v>
      </c>
    </row>
    <row r="326" spans="1:11" x14ac:dyDescent="0.2">
      <c r="A326" s="627">
        <v>0.48402776133332692</v>
      </c>
      <c r="D326" s="634"/>
      <c r="K326" s="627">
        <v>0.48402776133332692</v>
      </c>
    </row>
    <row r="327" spans="1:11" x14ac:dyDescent="0.2">
      <c r="A327" s="627">
        <v>0.4843749833333269</v>
      </c>
      <c r="D327" s="635"/>
      <c r="K327" s="627">
        <v>0.4843749833333269</v>
      </c>
    </row>
    <row r="328" spans="1:11" x14ac:dyDescent="0.2">
      <c r="A328" s="627">
        <v>0.48472220533332688</v>
      </c>
      <c r="K328" s="627">
        <v>0.48472220533332688</v>
      </c>
    </row>
    <row r="329" spans="1:11" x14ac:dyDescent="0.2">
      <c r="A329" s="627">
        <v>0.48506942733332686</v>
      </c>
      <c r="K329" s="627">
        <v>0.48506942733332686</v>
      </c>
    </row>
    <row r="330" spans="1:11" x14ac:dyDescent="0.2">
      <c r="A330" s="627">
        <v>0.48541664933332684</v>
      </c>
      <c r="K330" s="627">
        <v>0.48541664933332684</v>
      </c>
    </row>
    <row r="331" spans="1:11" x14ac:dyDescent="0.2">
      <c r="A331" s="627">
        <v>0.48576387133332682</v>
      </c>
      <c r="K331" s="627">
        <v>0.48576387133332682</v>
      </c>
    </row>
    <row r="332" spans="1:11" ht="15" x14ac:dyDescent="0.25">
      <c r="A332" s="626">
        <v>0.4861110933333268</v>
      </c>
      <c r="D332" s="567"/>
      <c r="K332" s="626">
        <v>0.4861110933333268</v>
      </c>
    </row>
    <row r="333" spans="1:11" x14ac:dyDescent="0.2">
      <c r="A333" s="627">
        <v>0.48645831533332679</v>
      </c>
      <c r="D333" s="568"/>
      <c r="K333" s="627">
        <v>0.48645831533332679</v>
      </c>
    </row>
    <row r="334" spans="1:11" x14ac:dyDescent="0.2">
      <c r="A334" s="627">
        <v>0.48680553733332677</v>
      </c>
      <c r="D334" s="568"/>
      <c r="K334" s="627">
        <v>0.48680553733332677</v>
      </c>
    </row>
    <row r="335" spans="1:11" x14ac:dyDescent="0.2">
      <c r="A335" s="627">
        <v>0.48715275933332675</v>
      </c>
      <c r="D335" s="569"/>
      <c r="K335" s="627">
        <v>0.48715275933332675</v>
      </c>
    </row>
    <row r="336" spans="1:11" x14ac:dyDescent="0.2">
      <c r="A336" s="627">
        <v>0.48749998133332673</v>
      </c>
      <c r="D336" s="540" t="s">
        <v>285</v>
      </c>
      <c r="K336" s="627">
        <v>0.48749998133332673</v>
      </c>
    </row>
    <row r="337" spans="1:11" x14ac:dyDescent="0.2">
      <c r="A337" s="627">
        <v>0.48784720333332671</v>
      </c>
      <c r="D337" s="540" t="s">
        <v>260</v>
      </c>
      <c r="K337" s="627">
        <v>0.48784720333332671</v>
      </c>
    </row>
    <row r="338" spans="1:11" x14ac:dyDescent="0.2">
      <c r="A338" s="627">
        <v>0.48819442533332669</v>
      </c>
      <c r="B338" s="543" t="s">
        <v>387</v>
      </c>
      <c r="D338" s="540"/>
      <c r="K338" s="627">
        <v>0.48819442533332669</v>
      </c>
    </row>
    <row r="339" spans="1:11" x14ac:dyDescent="0.2">
      <c r="A339" s="627">
        <v>0.48854164733332667</v>
      </c>
      <c r="B339" s="544" t="s">
        <v>260</v>
      </c>
      <c r="D339" s="540"/>
      <c r="K339" s="627">
        <v>0.48854164733332667</v>
      </c>
    </row>
    <row r="340" spans="1:11" x14ac:dyDescent="0.2">
      <c r="A340" s="627">
        <v>0.48888886933332665</v>
      </c>
      <c r="B340" s="544"/>
      <c r="D340" s="540"/>
      <c r="K340" s="627">
        <v>0.48888886933332665</v>
      </c>
    </row>
    <row r="341" spans="1:11" x14ac:dyDescent="0.2">
      <c r="A341" s="627">
        <v>0.48923609133332663</v>
      </c>
      <c r="B341" s="545"/>
      <c r="D341" s="542"/>
      <c r="K341" s="627">
        <v>0.48923609133332663</v>
      </c>
    </row>
    <row r="342" spans="1:11" ht="15" x14ac:dyDescent="0.25">
      <c r="A342" s="626">
        <v>0.48958331333332661</v>
      </c>
      <c r="D342" s="574" t="s">
        <v>388</v>
      </c>
      <c r="K342" s="626">
        <v>0.48958331333332661</v>
      </c>
    </row>
    <row r="343" spans="1:11" x14ac:dyDescent="0.2">
      <c r="A343" s="627">
        <v>0.48993053533332659</v>
      </c>
      <c r="D343" s="574" t="s">
        <v>379</v>
      </c>
      <c r="K343" s="627">
        <v>0.48993053533332659</v>
      </c>
    </row>
    <row r="344" spans="1:11" x14ac:dyDescent="0.2">
      <c r="A344" s="627">
        <v>0.49027775733332657</v>
      </c>
      <c r="D344" s="567"/>
      <c r="K344" s="627">
        <v>0.49027775733332657</v>
      </c>
    </row>
    <row r="345" spans="1:11" x14ac:dyDescent="0.2">
      <c r="A345" s="627">
        <v>0.49062497933332655</v>
      </c>
      <c r="D345" s="568"/>
      <c r="K345" s="627">
        <v>0.49062497933332655</v>
      </c>
    </row>
    <row r="346" spans="1:11" x14ac:dyDescent="0.2">
      <c r="A346" s="627">
        <v>0.49097220133332653</v>
      </c>
      <c r="D346" s="568"/>
      <c r="K346" s="627">
        <v>0.49097220133332653</v>
      </c>
    </row>
    <row r="347" spans="1:11" x14ac:dyDescent="0.2">
      <c r="A347" s="627">
        <v>0.49131942333332651</v>
      </c>
      <c r="D347" s="569"/>
      <c r="K347" s="627">
        <v>0.49131942333332651</v>
      </c>
    </row>
    <row r="348" spans="1:11" x14ac:dyDescent="0.2">
      <c r="A348" s="627">
        <v>0.49166664533332649</v>
      </c>
      <c r="D348" s="540" t="s">
        <v>285</v>
      </c>
      <c r="K348" s="627">
        <v>0.49166664533332649</v>
      </c>
    </row>
    <row r="349" spans="1:11" x14ac:dyDescent="0.2">
      <c r="A349" s="627">
        <v>0.49201386733332647</v>
      </c>
      <c r="D349" s="540" t="s">
        <v>262</v>
      </c>
      <c r="K349" s="627">
        <v>0.49201386733332647</v>
      </c>
    </row>
    <row r="350" spans="1:11" x14ac:dyDescent="0.2">
      <c r="A350" s="627">
        <v>0.49236108933332645</v>
      </c>
      <c r="D350" s="540"/>
      <c r="K350" s="627">
        <v>0.49236108933332645</v>
      </c>
    </row>
    <row r="351" spans="1:11" x14ac:dyDescent="0.2">
      <c r="A351" s="627">
        <v>0.49270831133332643</v>
      </c>
      <c r="D351" s="540"/>
      <c r="K351" s="627">
        <v>0.49270831133332643</v>
      </c>
    </row>
    <row r="352" spans="1:11" ht="15" x14ac:dyDescent="0.25">
      <c r="A352" s="626">
        <v>0.49305553333332641</v>
      </c>
      <c r="B352" s="543" t="s">
        <v>387</v>
      </c>
      <c r="D352" s="540"/>
      <c r="K352" s="626">
        <v>0.49305553333332641</v>
      </c>
    </row>
    <row r="353" spans="1:11" x14ac:dyDescent="0.2">
      <c r="A353" s="627">
        <v>0.49340275533332639</v>
      </c>
      <c r="B353" s="545" t="s">
        <v>262</v>
      </c>
      <c r="D353" s="542"/>
      <c r="K353" s="627">
        <v>0.49340275533332639</v>
      </c>
    </row>
    <row r="354" spans="1:11" x14ac:dyDescent="0.2">
      <c r="A354" s="627">
        <v>0.49374997733332637</v>
      </c>
      <c r="D354" s="574" t="s">
        <v>327</v>
      </c>
      <c r="K354" s="627">
        <v>0.49374997733332637</v>
      </c>
    </row>
    <row r="355" spans="1:11" x14ac:dyDescent="0.2">
      <c r="A355" s="627">
        <v>0.49409719933332635</v>
      </c>
      <c r="D355" s="575" t="s">
        <v>379</v>
      </c>
      <c r="K355" s="627">
        <v>0.49409719933332635</v>
      </c>
    </row>
    <row r="356" spans="1:11" x14ac:dyDescent="0.2">
      <c r="A356" s="627">
        <v>0.49444442133332633</v>
      </c>
      <c r="K356" s="627">
        <v>0.49444442133332633</v>
      </c>
    </row>
    <row r="357" spans="1:11" x14ac:dyDescent="0.2">
      <c r="A357" s="627">
        <v>0.49479164333332631</v>
      </c>
      <c r="K357" s="627">
        <v>0.49479164333332631</v>
      </c>
    </row>
    <row r="358" spans="1:11" x14ac:dyDescent="0.2">
      <c r="A358" s="627">
        <v>0.49513886533332629</v>
      </c>
      <c r="D358" s="567"/>
      <c r="K358" s="627">
        <v>0.49513886533332629</v>
      </c>
    </row>
    <row r="359" spans="1:11" x14ac:dyDescent="0.2">
      <c r="A359" s="627">
        <v>0.49548608733332627</v>
      </c>
      <c r="D359" s="568"/>
      <c r="K359" s="627">
        <v>0.49548608733332627</v>
      </c>
    </row>
    <row r="360" spans="1:11" x14ac:dyDescent="0.2">
      <c r="A360" s="627">
        <v>0.49583330933332626</v>
      </c>
      <c r="D360" s="568"/>
      <c r="K360" s="627">
        <v>0.49583330933332626</v>
      </c>
    </row>
    <row r="361" spans="1:11" x14ac:dyDescent="0.2">
      <c r="A361" s="627">
        <v>0.49618053133332624</v>
      </c>
      <c r="D361" s="568"/>
      <c r="K361" s="627">
        <v>0.49618053133332624</v>
      </c>
    </row>
    <row r="362" spans="1:11" ht="15" x14ac:dyDescent="0.25">
      <c r="A362" s="626">
        <v>0.49652775333332622</v>
      </c>
      <c r="D362" s="568"/>
      <c r="K362" s="626">
        <v>0.49652775333332622</v>
      </c>
    </row>
    <row r="363" spans="1:11" x14ac:dyDescent="0.2">
      <c r="A363" s="627">
        <v>0.4968749753333262</v>
      </c>
      <c r="D363" s="569"/>
      <c r="K363" s="627">
        <v>0.4968749753333262</v>
      </c>
    </row>
    <row r="364" spans="1:11" x14ac:dyDescent="0.2">
      <c r="A364" s="627">
        <v>0.49722219733332618</v>
      </c>
      <c r="B364" s="543" t="s">
        <v>389</v>
      </c>
      <c r="D364" s="540" t="s">
        <v>385</v>
      </c>
      <c r="K364" s="627">
        <v>0.49722219733332618</v>
      </c>
    </row>
    <row r="365" spans="1:11" x14ac:dyDescent="0.2">
      <c r="A365" s="627">
        <v>0.49756941933332616</v>
      </c>
      <c r="B365" s="544" t="s">
        <v>248</v>
      </c>
      <c r="D365" s="540" t="s">
        <v>248</v>
      </c>
      <c r="K365" s="627">
        <v>0.49756941933332616</v>
      </c>
    </row>
    <row r="366" spans="1:11" x14ac:dyDescent="0.2">
      <c r="A366" s="627">
        <v>0.49791664133332614</v>
      </c>
      <c r="B366" s="544"/>
      <c r="D366" s="540"/>
      <c r="K366" s="627">
        <v>0.49791664133332614</v>
      </c>
    </row>
    <row r="367" spans="1:11" x14ac:dyDescent="0.2">
      <c r="A367" s="627">
        <v>0.49826386333332612</v>
      </c>
      <c r="B367" s="545"/>
      <c r="D367" s="542"/>
      <c r="K367" s="627">
        <v>0.49826386333332612</v>
      </c>
    </row>
    <row r="368" spans="1:11" x14ac:dyDescent="0.2">
      <c r="A368" s="627">
        <v>0.4986110853333261</v>
      </c>
      <c r="D368" s="552" t="s">
        <v>7</v>
      </c>
      <c r="K368" s="627">
        <v>0.4986110853333261</v>
      </c>
    </row>
    <row r="369" spans="1:11" x14ac:dyDescent="0.2">
      <c r="A369" s="627">
        <v>0.49895830733332608</v>
      </c>
      <c r="D369" s="552" t="s">
        <v>243</v>
      </c>
      <c r="K369" s="627">
        <v>0.49895830733332608</v>
      </c>
    </row>
    <row r="370" spans="1:11" x14ac:dyDescent="0.2">
      <c r="A370" s="627">
        <v>0.49930552933332606</v>
      </c>
      <c r="D370" s="552" t="s">
        <v>386</v>
      </c>
      <c r="K370" s="627">
        <v>0.49930552933332606</v>
      </c>
    </row>
    <row r="371" spans="1:11" x14ac:dyDescent="0.2">
      <c r="A371" s="627">
        <v>0.49965275133332604</v>
      </c>
      <c r="D371" s="552"/>
      <c r="K371" s="627">
        <v>0.49965275133332604</v>
      </c>
    </row>
    <row r="372" spans="1:11" ht="15" x14ac:dyDescent="0.25">
      <c r="A372" s="626">
        <v>0.49999997333332602</v>
      </c>
      <c r="D372" s="552"/>
      <c r="K372" s="626">
        <v>0.49999997333332602</v>
      </c>
    </row>
    <row r="373" spans="1:11" x14ac:dyDescent="0.2">
      <c r="A373" s="627">
        <v>0.50034719533332606</v>
      </c>
      <c r="D373" s="552"/>
      <c r="K373" s="627">
        <v>0.50034719533332606</v>
      </c>
    </row>
    <row r="374" spans="1:11" x14ac:dyDescent="0.2">
      <c r="A374" s="627">
        <v>0.50069441733332609</v>
      </c>
      <c r="D374" s="552"/>
      <c r="K374" s="627">
        <v>0.50069441733332609</v>
      </c>
    </row>
    <row r="375" spans="1:11" x14ac:dyDescent="0.2">
      <c r="A375" s="627">
        <v>0.50104163933332613</v>
      </c>
      <c r="D375" s="552"/>
      <c r="K375" s="627">
        <v>0.50104163933332613</v>
      </c>
    </row>
    <row r="376" spans="1:11" x14ac:dyDescent="0.2">
      <c r="A376" s="627">
        <v>0.50138886133332616</v>
      </c>
      <c r="D376" s="552"/>
      <c r="K376" s="627">
        <v>0.50138886133332616</v>
      </c>
    </row>
    <row r="377" spans="1:11" x14ac:dyDescent="0.2">
      <c r="A377" s="627">
        <v>0.5017360833333262</v>
      </c>
      <c r="D377" s="552"/>
      <c r="K377" s="627">
        <v>0.5017360833333262</v>
      </c>
    </row>
    <row r="378" spans="1:11" x14ac:dyDescent="0.2">
      <c r="A378" s="627">
        <v>0.50208330533332624</v>
      </c>
      <c r="D378" s="552"/>
      <c r="K378" s="627">
        <v>0.50208330533332624</v>
      </c>
    </row>
    <row r="379" spans="1:11" x14ac:dyDescent="0.2">
      <c r="A379" s="627">
        <v>0.50243052733332627</v>
      </c>
      <c r="D379" s="552"/>
      <c r="K379" s="627">
        <v>0.50243052733332627</v>
      </c>
    </row>
    <row r="380" spans="1:11" x14ac:dyDescent="0.2">
      <c r="A380" s="627">
        <v>0.50277774933332631</v>
      </c>
      <c r="D380" s="552"/>
      <c r="K380" s="627">
        <v>0.50277774933332631</v>
      </c>
    </row>
    <row r="381" spans="1:11" x14ac:dyDescent="0.2">
      <c r="A381" s="627">
        <v>0.50312497133332634</v>
      </c>
      <c r="D381" s="552"/>
      <c r="K381" s="627">
        <v>0.50312497133332634</v>
      </c>
    </row>
    <row r="382" spans="1:11" ht="15" x14ac:dyDescent="0.25">
      <c r="A382" s="626">
        <v>0.50347219333332638</v>
      </c>
      <c r="D382" s="552"/>
      <c r="K382" s="626">
        <v>0.50347219333332638</v>
      </c>
    </row>
    <row r="383" spans="1:11" x14ac:dyDescent="0.2">
      <c r="A383" s="627">
        <v>0.50381941533332641</v>
      </c>
      <c r="D383" s="552"/>
      <c r="K383" s="627">
        <v>0.50381941533332641</v>
      </c>
    </row>
    <row r="384" spans="1:11" x14ac:dyDescent="0.2">
      <c r="A384" s="627">
        <v>0.50416663733332645</v>
      </c>
      <c r="D384" s="552"/>
      <c r="K384" s="627">
        <v>0.50416663733332645</v>
      </c>
    </row>
    <row r="385" spans="1:11" x14ac:dyDescent="0.2">
      <c r="A385" s="627">
        <v>0.50451385933332649</v>
      </c>
      <c r="D385" s="552"/>
      <c r="K385" s="627">
        <v>0.50451385933332649</v>
      </c>
    </row>
    <row r="386" spans="1:11" x14ac:dyDescent="0.2">
      <c r="A386" s="627">
        <v>0.50486108133332652</v>
      </c>
      <c r="D386" s="552"/>
      <c r="K386" s="627">
        <v>0.50486108133332652</v>
      </c>
    </row>
    <row r="387" spans="1:11" x14ac:dyDescent="0.2">
      <c r="A387" s="627">
        <v>0.50520830333332656</v>
      </c>
      <c r="D387" s="552"/>
      <c r="K387" s="627">
        <v>0.50520830333332656</v>
      </c>
    </row>
    <row r="388" spans="1:11" x14ac:dyDescent="0.2">
      <c r="A388" s="627">
        <v>0.50555552533332659</v>
      </c>
      <c r="D388" s="552"/>
      <c r="K388" s="627">
        <v>0.50555552533332659</v>
      </c>
    </row>
    <row r="389" spans="1:11" x14ac:dyDescent="0.2">
      <c r="A389" s="627">
        <v>0.50590274733332663</v>
      </c>
      <c r="D389" s="552"/>
      <c r="K389" s="627">
        <v>0.50590274733332663</v>
      </c>
    </row>
    <row r="390" spans="1:11" x14ac:dyDescent="0.2">
      <c r="A390" s="627">
        <v>0.50624996933332667</v>
      </c>
      <c r="D390" s="552"/>
      <c r="K390" s="627">
        <v>0.50624996933332667</v>
      </c>
    </row>
    <row r="391" spans="1:11" x14ac:dyDescent="0.2">
      <c r="A391" s="627">
        <v>0.5065971913333267</v>
      </c>
      <c r="D391" s="552"/>
      <c r="K391" s="627">
        <v>0.5065971913333267</v>
      </c>
    </row>
    <row r="392" spans="1:11" ht="15" x14ac:dyDescent="0.25">
      <c r="A392" s="626">
        <v>0.50694441333332674</v>
      </c>
      <c r="D392" s="552"/>
      <c r="K392" s="626">
        <v>0.50694441333332674</v>
      </c>
    </row>
    <row r="393" spans="1:11" x14ac:dyDescent="0.2">
      <c r="A393" s="627">
        <v>0.50729163533332677</v>
      </c>
      <c r="D393" s="552"/>
      <c r="K393" s="627">
        <v>0.50729163533332677</v>
      </c>
    </row>
    <row r="394" spans="1:11" x14ac:dyDescent="0.2">
      <c r="A394" s="627">
        <v>0.50763885733332681</v>
      </c>
      <c r="D394" s="552"/>
      <c r="K394" s="627">
        <v>0.50763885733332681</v>
      </c>
    </row>
    <row r="395" spans="1:11" x14ac:dyDescent="0.2">
      <c r="A395" s="627">
        <v>0.50798607933332685</v>
      </c>
      <c r="D395" s="552"/>
      <c r="K395" s="627">
        <v>0.50798607933332685</v>
      </c>
    </row>
    <row r="396" spans="1:11" x14ac:dyDescent="0.2">
      <c r="A396" s="627">
        <v>0.50833330133332688</v>
      </c>
      <c r="D396" s="552"/>
      <c r="G396" s="567"/>
      <c r="K396" s="627">
        <v>0.50833330133332688</v>
      </c>
    </row>
    <row r="397" spans="1:11" x14ac:dyDescent="0.2">
      <c r="A397" s="627">
        <v>0.50868052333332692</v>
      </c>
      <c r="D397" s="552"/>
      <c r="G397" s="568"/>
      <c r="K397" s="627">
        <v>0.50868052333332692</v>
      </c>
    </row>
    <row r="398" spans="1:11" x14ac:dyDescent="0.2">
      <c r="A398" s="627">
        <v>0.50902774533332695</v>
      </c>
      <c r="D398" s="552"/>
      <c r="G398" s="568"/>
      <c r="K398" s="627">
        <v>0.50902774533332695</v>
      </c>
    </row>
    <row r="399" spans="1:11" x14ac:dyDescent="0.2">
      <c r="A399" s="627">
        <v>0.50937496733332699</v>
      </c>
      <c r="D399" s="552"/>
      <c r="G399" s="568"/>
      <c r="K399" s="627">
        <v>0.50937496733332699</v>
      </c>
    </row>
    <row r="400" spans="1:11" x14ac:dyDescent="0.2">
      <c r="A400" s="627">
        <v>0.50972218933332702</v>
      </c>
      <c r="D400" s="552"/>
      <c r="G400" s="568"/>
      <c r="K400" s="627">
        <v>0.50972218933332702</v>
      </c>
    </row>
    <row r="401" spans="1:11" x14ac:dyDescent="0.2">
      <c r="A401" s="627">
        <v>0.51006941133332706</v>
      </c>
      <c r="D401" s="552"/>
      <c r="G401" s="569"/>
      <c r="K401" s="627">
        <v>0.51006941133332706</v>
      </c>
    </row>
    <row r="402" spans="1:11" ht="15" x14ac:dyDescent="0.25">
      <c r="A402" s="626">
        <v>0.5104166333333271</v>
      </c>
      <c r="D402" s="552"/>
      <c r="G402" s="540" t="s">
        <v>390</v>
      </c>
      <c r="K402" s="626">
        <v>0.5104166333333271</v>
      </c>
    </row>
    <row r="403" spans="1:11" x14ac:dyDescent="0.2">
      <c r="A403" s="627">
        <v>0.51076385533332713</v>
      </c>
      <c r="D403" s="635"/>
      <c r="G403" s="540"/>
      <c r="K403" s="627">
        <v>0.51076385533332713</v>
      </c>
    </row>
    <row r="404" spans="1:11" x14ac:dyDescent="0.2">
      <c r="A404" s="627">
        <v>0.51111107733332717</v>
      </c>
      <c r="G404" s="540"/>
      <c r="K404" s="627">
        <v>0.51111107733332717</v>
      </c>
    </row>
    <row r="405" spans="1:11" x14ac:dyDescent="0.2">
      <c r="A405" s="627">
        <v>0.5114582993333272</v>
      </c>
      <c r="G405" s="540"/>
      <c r="K405" s="627">
        <v>0.5114582993333272</v>
      </c>
    </row>
    <row r="406" spans="1:11" x14ac:dyDescent="0.2">
      <c r="A406" s="627">
        <v>0.51180552133332724</v>
      </c>
      <c r="G406" s="540"/>
      <c r="K406" s="627">
        <v>0.51180552133332724</v>
      </c>
    </row>
    <row r="407" spans="1:11" x14ac:dyDescent="0.2">
      <c r="A407" s="627">
        <v>0.51215274333332728</v>
      </c>
      <c r="G407" s="540"/>
      <c r="K407" s="627">
        <v>0.51215274333332728</v>
      </c>
    </row>
    <row r="408" spans="1:11" x14ac:dyDescent="0.2">
      <c r="A408" s="627">
        <v>0.51249996533332731</v>
      </c>
      <c r="G408" s="540"/>
      <c r="K408" s="627">
        <v>0.51249996533332731</v>
      </c>
    </row>
    <row r="409" spans="1:11" x14ac:dyDescent="0.2">
      <c r="A409" s="627">
        <v>0.51284718733332735</v>
      </c>
      <c r="G409" s="540"/>
      <c r="K409" s="627">
        <v>0.51284718733332735</v>
      </c>
    </row>
    <row r="410" spans="1:11" x14ac:dyDescent="0.2">
      <c r="A410" s="627">
        <v>0.51319440933332738</v>
      </c>
      <c r="G410" s="540"/>
      <c r="K410" s="627">
        <v>0.51319440933332738</v>
      </c>
    </row>
    <row r="411" spans="1:11" x14ac:dyDescent="0.2">
      <c r="A411" s="627">
        <v>0.51354163133332742</v>
      </c>
      <c r="G411" s="540"/>
      <c r="K411" s="627">
        <v>0.51354163133332742</v>
      </c>
    </row>
    <row r="412" spans="1:11" ht="15" x14ac:dyDescent="0.25">
      <c r="A412" s="626">
        <v>0.51388885333332746</v>
      </c>
      <c r="D412" s="567"/>
      <c r="G412" s="540"/>
      <c r="K412" s="626">
        <v>0.51388885333332746</v>
      </c>
    </row>
    <row r="413" spans="1:11" x14ac:dyDescent="0.2">
      <c r="A413" s="627">
        <v>0.51423607533332749</v>
      </c>
      <c r="D413" s="568"/>
      <c r="G413" s="540"/>
      <c r="K413" s="627">
        <v>0.51423607533332749</v>
      </c>
    </row>
    <row r="414" spans="1:11" x14ac:dyDescent="0.2">
      <c r="A414" s="627">
        <v>0.51458329733332753</v>
      </c>
      <c r="D414" s="568"/>
      <c r="G414" s="540"/>
      <c r="K414" s="627">
        <v>0.51458329733332753</v>
      </c>
    </row>
    <row r="415" spans="1:11" x14ac:dyDescent="0.2">
      <c r="A415" s="627">
        <v>0.51493051933332756</v>
      </c>
      <c r="D415" s="569"/>
      <c r="G415" s="540"/>
      <c r="K415" s="627">
        <v>0.51493051933332756</v>
      </c>
    </row>
    <row r="416" spans="1:11" x14ac:dyDescent="0.2">
      <c r="A416" s="627">
        <v>0.5152777413333276</v>
      </c>
      <c r="D416" s="540" t="s">
        <v>391</v>
      </c>
      <c r="G416" s="540"/>
      <c r="K416" s="627">
        <v>0.5152777413333276</v>
      </c>
    </row>
    <row r="417" spans="1:11" x14ac:dyDescent="0.2">
      <c r="A417" s="627">
        <v>0.51562496333332763</v>
      </c>
      <c r="D417" s="540" t="s">
        <v>260</v>
      </c>
      <c r="G417" s="540"/>
      <c r="K417" s="627">
        <v>0.51562496333332763</v>
      </c>
    </row>
    <row r="418" spans="1:11" x14ac:dyDescent="0.2">
      <c r="A418" s="627">
        <v>0.51597218533332767</v>
      </c>
      <c r="B418" s="543" t="s">
        <v>392</v>
      </c>
      <c r="D418" s="540"/>
      <c r="G418" s="540"/>
      <c r="K418" s="627">
        <v>0.51597218533332767</v>
      </c>
    </row>
    <row r="419" spans="1:11" x14ac:dyDescent="0.2">
      <c r="A419" s="627">
        <v>0.51631940733332771</v>
      </c>
      <c r="B419" s="544" t="s">
        <v>260</v>
      </c>
      <c r="D419" s="540"/>
      <c r="G419" s="540"/>
      <c r="K419" s="627">
        <v>0.51631940733332771</v>
      </c>
    </row>
    <row r="420" spans="1:11" x14ac:dyDescent="0.2">
      <c r="A420" s="627">
        <v>0.51666662933332774</v>
      </c>
      <c r="B420" s="544"/>
      <c r="D420" s="540"/>
      <c r="G420" s="540"/>
      <c r="K420" s="627">
        <v>0.51666662933332774</v>
      </c>
    </row>
    <row r="421" spans="1:11" x14ac:dyDescent="0.2">
      <c r="A421" s="627">
        <v>0.51701385133332778</v>
      </c>
      <c r="B421" s="545"/>
      <c r="D421" s="542"/>
      <c r="G421" s="540"/>
      <c r="K421" s="627">
        <v>0.51701385133332778</v>
      </c>
    </row>
    <row r="422" spans="1:11" ht="15" x14ac:dyDescent="0.25">
      <c r="A422" s="626">
        <v>0.51736107333332781</v>
      </c>
      <c r="D422" s="576" t="s">
        <v>8</v>
      </c>
      <c r="G422" s="540"/>
      <c r="K422" s="626">
        <v>0.51736107333332781</v>
      </c>
    </row>
    <row r="423" spans="1:11" x14ac:dyDescent="0.2">
      <c r="A423" s="627">
        <v>0.51770829533332785</v>
      </c>
      <c r="D423" s="576" t="s">
        <v>393</v>
      </c>
      <c r="G423" s="540"/>
      <c r="K423" s="627">
        <v>0.51770829533332785</v>
      </c>
    </row>
    <row r="424" spans="1:11" x14ac:dyDescent="0.2">
      <c r="A424" s="627">
        <v>0.51805551733332789</v>
      </c>
      <c r="D424" s="567"/>
      <c r="G424" s="540"/>
      <c r="K424" s="627">
        <v>0.51805551733332789</v>
      </c>
    </row>
    <row r="425" spans="1:11" x14ac:dyDescent="0.2">
      <c r="A425" s="627">
        <v>0.51840273933332792</v>
      </c>
      <c r="D425" s="568"/>
      <c r="G425" s="540"/>
      <c r="K425" s="627">
        <v>0.51840273933332792</v>
      </c>
    </row>
    <row r="426" spans="1:11" x14ac:dyDescent="0.2">
      <c r="A426" s="627">
        <v>0.51874996133332796</v>
      </c>
      <c r="D426" s="568"/>
      <c r="G426" s="540"/>
      <c r="K426" s="627">
        <v>0.51874996133332796</v>
      </c>
    </row>
    <row r="427" spans="1:11" x14ac:dyDescent="0.2">
      <c r="A427" s="627">
        <v>0.51909718333332799</v>
      </c>
      <c r="D427" s="569"/>
      <c r="G427" s="540"/>
      <c r="K427" s="627">
        <v>0.51909718333332799</v>
      </c>
    </row>
    <row r="428" spans="1:11" x14ac:dyDescent="0.2">
      <c r="A428" s="627">
        <v>0.51944440533332803</v>
      </c>
      <c r="D428" s="540" t="s">
        <v>391</v>
      </c>
      <c r="G428" s="540"/>
      <c r="K428" s="627">
        <v>0.51944440533332803</v>
      </c>
    </row>
    <row r="429" spans="1:11" x14ac:dyDescent="0.2">
      <c r="A429" s="627">
        <v>0.51979162733332807</v>
      </c>
      <c r="D429" s="540" t="s">
        <v>262</v>
      </c>
      <c r="G429" s="540"/>
      <c r="K429" s="627">
        <v>0.51979162733332807</v>
      </c>
    </row>
    <row r="430" spans="1:11" x14ac:dyDescent="0.2">
      <c r="A430" s="627">
        <v>0.5201388493333281</v>
      </c>
      <c r="D430" s="540"/>
      <c r="G430" s="540"/>
      <c r="K430" s="627">
        <v>0.5201388493333281</v>
      </c>
    </row>
    <row r="431" spans="1:11" x14ac:dyDescent="0.2">
      <c r="A431" s="627">
        <v>0.52048607133332814</v>
      </c>
      <c r="D431" s="540"/>
      <c r="G431" s="540"/>
      <c r="K431" s="627">
        <v>0.52048607133332814</v>
      </c>
    </row>
    <row r="432" spans="1:11" ht="15" x14ac:dyDescent="0.25">
      <c r="A432" s="626">
        <v>0.52083329333332817</v>
      </c>
      <c r="B432" s="543" t="s">
        <v>392</v>
      </c>
      <c r="D432" s="540"/>
      <c r="G432" s="540"/>
      <c r="K432" s="626">
        <v>0.52083329333332817</v>
      </c>
    </row>
    <row r="433" spans="1:11" x14ac:dyDescent="0.2">
      <c r="A433" s="627">
        <v>0.52118051533332821</v>
      </c>
      <c r="B433" s="545" t="s">
        <v>262</v>
      </c>
      <c r="D433" s="542"/>
      <c r="G433" s="540"/>
      <c r="K433" s="627">
        <v>0.52118051533332821</v>
      </c>
    </row>
    <row r="434" spans="1:11" x14ac:dyDescent="0.2">
      <c r="A434" s="627">
        <v>0.52152773733332825</v>
      </c>
      <c r="D434" s="576" t="s">
        <v>8</v>
      </c>
      <c r="G434" s="540"/>
      <c r="K434" s="627">
        <v>0.52152773733332825</v>
      </c>
    </row>
    <row r="435" spans="1:11" x14ac:dyDescent="0.2">
      <c r="A435" s="627">
        <v>0.52187495933332828</v>
      </c>
      <c r="D435" s="577" t="s">
        <v>393</v>
      </c>
      <c r="G435" s="540"/>
      <c r="K435" s="627">
        <v>0.52187495933332828</v>
      </c>
    </row>
    <row r="436" spans="1:11" x14ac:dyDescent="0.2">
      <c r="A436" s="627">
        <v>0.52222218133332832</v>
      </c>
      <c r="G436" s="540"/>
      <c r="K436" s="627">
        <v>0.52222218133332832</v>
      </c>
    </row>
    <row r="437" spans="1:11" x14ac:dyDescent="0.2">
      <c r="A437" s="627">
        <v>0.52256940333332835</v>
      </c>
      <c r="G437" s="540"/>
      <c r="K437" s="627">
        <v>0.52256940333332835</v>
      </c>
    </row>
    <row r="438" spans="1:11" x14ac:dyDescent="0.2">
      <c r="A438" s="627">
        <v>0.52291662533332839</v>
      </c>
      <c r="G438" s="540"/>
      <c r="K438" s="627">
        <v>0.52291662533332839</v>
      </c>
    </row>
    <row r="439" spans="1:11" x14ac:dyDescent="0.2">
      <c r="A439" s="627">
        <v>0.52326384733332842</v>
      </c>
      <c r="G439" s="540"/>
      <c r="K439" s="627">
        <v>0.52326384733332842</v>
      </c>
    </row>
    <row r="440" spans="1:11" x14ac:dyDescent="0.2">
      <c r="A440" s="627">
        <v>0.52361106933332846</v>
      </c>
      <c r="B440" s="543" t="s">
        <v>394</v>
      </c>
      <c r="G440" s="540"/>
      <c r="K440" s="627">
        <v>0.52361106933332846</v>
      </c>
    </row>
    <row r="441" spans="1:11" x14ac:dyDescent="0.2">
      <c r="A441" s="627">
        <v>0.5239582913333285</v>
      </c>
      <c r="B441" s="544"/>
      <c r="G441" s="542"/>
      <c r="K441" s="627">
        <v>0.5239582913333285</v>
      </c>
    </row>
    <row r="442" spans="1:11" ht="15" x14ac:dyDescent="0.25">
      <c r="A442" s="626">
        <v>0.52430551333332853</v>
      </c>
      <c r="B442" s="639" t="s">
        <v>7</v>
      </c>
      <c r="G442" s="574" t="s">
        <v>19</v>
      </c>
      <c r="K442" s="626">
        <v>0.52430551333332853</v>
      </c>
    </row>
    <row r="443" spans="1:11" x14ac:dyDescent="0.2">
      <c r="A443" s="627">
        <v>0.52465273533332857</v>
      </c>
      <c r="B443" s="634" t="s">
        <v>236</v>
      </c>
      <c r="G443" s="574" t="s">
        <v>379</v>
      </c>
      <c r="K443" s="627">
        <v>0.52465273533332857</v>
      </c>
    </row>
    <row r="444" spans="1:11" x14ac:dyDescent="0.2">
      <c r="A444" s="627">
        <v>0.5249999573333286</v>
      </c>
      <c r="B444" s="634" t="s">
        <v>251</v>
      </c>
      <c r="G444" s="574" t="s">
        <v>395</v>
      </c>
      <c r="K444" s="627">
        <v>0.5249999573333286</v>
      </c>
    </row>
    <row r="445" spans="1:11" x14ac:dyDescent="0.2">
      <c r="A445" s="627">
        <v>0.52534717933332864</v>
      </c>
      <c r="B445" s="635" t="s">
        <v>396</v>
      </c>
      <c r="G445" s="574"/>
      <c r="K445" s="627">
        <v>0.52534717933332864</v>
      </c>
    </row>
    <row r="446" spans="1:11" x14ac:dyDescent="0.2">
      <c r="A446" s="627">
        <v>0.52569440133332868</v>
      </c>
      <c r="G446" s="574"/>
      <c r="K446" s="627">
        <v>0.52569440133332868</v>
      </c>
    </row>
    <row r="447" spans="1:11" x14ac:dyDescent="0.2">
      <c r="A447" s="627">
        <v>0.52604162333332871</v>
      </c>
      <c r="G447" s="574"/>
      <c r="K447" s="627">
        <v>0.52604162333332871</v>
      </c>
    </row>
    <row r="448" spans="1:11" x14ac:dyDescent="0.2">
      <c r="A448" s="627">
        <v>0.52638884533332875</v>
      </c>
      <c r="D448" s="538" t="s">
        <v>397</v>
      </c>
      <c r="G448" s="574"/>
      <c r="K448" s="627">
        <v>0.52638884533332875</v>
      </c>
    </row>
    <row r="449" spans="1:11" x14ac:dyDescent="0.2">
      <c r="A449" s="627">
        <v>0.52673606733332878</v>
      </c>
      <c r="D449" s="540" t="s">
        <v>260</v>
      </c>
      <c r="G449" s="574"/>
      <c r="K449" s="627">
        <v>0.52673606733332878</v>
      </c>
    </row>
    <row r="450" spans="1:11" x14ac:dyDescent="0.2">
      <c r="A450" s="627">
        <v>0.52708328933332882</v>
      </c>
      <c r="D450" s="540"/>
      <c r="G450" s="574"/>
      <c r="K450" s="627">
        <v>0.52708328933332882</v>
      </c>
    </row>
    <row r="451" spans="1:11" x14ac:dyDescent="0.2">
      <c r="A451" s="627">
        <v>0.52743051133332886</v>
      </c>
      <c r="D451" s="542"/>
      <c r="G451" s="574"/>
      <c r="K451" s="627">
        <v>0.52743051133332886</v>
      </c>
    </row>
    <row r="452" spans="1:11" ht="15" x14ac:dyDescent="0.25">
      <c r="A452" s="626">
        <v>0.52777773333332889</v>
      </c>
      <c r="D452" s="537" t="s">
        <v>375</v>
      </c>
      <c r="G452" s="574"/>
      <c r="K452" s="626">
        <v>0.52777773333332889</v>
      </c>
    </row>
    <row r="453" spans="1:11" x14ac:dyDescent="0.2">
      <c r="A453" s="627">
        <v>0.52812495533332893</v>
      </c>
      <c r="D453" s="537" t="s">
        <v>376</v>
      </c>
      <c r="G453" s="574"/>
      <c r="K453" s="627">
        <v>0.52812495533332893</v>
      </c>
    </row>
    <row r="454" spans="1:11" x14ac:dyDescent="0.2">
      <c r="A454" s="627">
        <v>0.52847217733332896</v>
      </c>
      <c r="D454" s="537" t="s">
        <v>237</v>
      </c>
      <c r="G454" s="574"/>
      <c r="K454" s="627">
        <v>0.52847217733332896</v>
      </c>
    </row>
    <row r="455" spans="1:11" x14ac:dyDescent="0.2">
      <c r="A455" s="627">
        <v>0.528819399333329</v>
      </c>
      <c r="D455" s="537"/>
      <c r="G455" s="574"/>
      <c r="K455" s="627">
        <v>0.528819399333329</v>
      </c>
    </row>
    <row r="456" spans="1:11" x14ac:dyDescent="0.2">
      <c r="A456" s="627">
        <v>0.52916662133332903</v>
      </c>
      <c r="D456" s="537"/>
      <c r="G456" s="574"/>
      <c r="K456" s="627">
        <v>0.52916662133332903</v>
      </c>
    </row>
    <row r="457" spans="1:11" x14ac:dyDescent="0.2">
      <c r="A457" s="627">
        <v>0.52951384333332907</v>
      </c>
      <c r="D457" s="537"/>
      <c r="G457" s="574"/>
      <c r="K457" s="627">
        <v>0.52951384333332907</v>
      </c>
    </row>
    <row r="458" spans="1:11" x14ac:dyDescent="0.2">
      <c r="A458" s="627">
        <v>0.52986106533332911</v>
      </c>
      <c r="D458" s="537"/>
      <c r="G458" s="574"/>
      <c r="K458" s="627">
        <v>0.52986106533332911</v>
      </c>
    </row>
    <row r="459" spans="1:11" x14ac:dyDescent="0.2">
      <c r="A459" s="627">
        <v>0.53020828733332914</v>
      </c>
      <c r="D459" s="537"/>
      <c r="G459" s="574"/>
      <c r="K459" s="627">
        <v>0.53020828733332914</v>
      </c>
    </row>
    <row r="460" spans="1:11" x14ac:dyDescent="0.2">
      <c r="A460" s="627">
        <v>0.53055550933332918</v>
      </c>
      <c r="D460" s="537"/>
      <c r="G460" s="574"/>
      <c r="K460" s="627">
        <v>0.53055550933332918</v>
      </c>
    </row>
    <row r="461" spans="1:11" x14ac:dyDescent="0.2">
      <c r="A461" s="627">
        <v>0.53090273133332921</v>
      </c>
      <c r="D461" s="537"/>
      <c r="G461" s="574"/>
      <c r="K461" s="627">
        <v>0.53090273133332921</v>
      </c>
    </row>
    <row r="462" spans="1:11" ht="15" x14ac:dyDescent="0.25">
      <c r="A462" s="626">
        <v>0.53124995333332925</v>
      </c>
      <c r="D462" s="538" t="s">
        <v>397</v>
      </c>
      <c r="G462" s="574"/>
      <c r="K462" s="626">
        <v>0.53124995333332925</v>
      </c>
    </row>
    <row r="463" spans="1:11" x14ac:dyDescent="0.2">
      <c r="A463" s="627">
        <v>0.53159717533332929</v>
      </c>
      <c r="D463" s="540" t="s">
        <v>262</v>
      </c>
      <c r="G463" s="574"/>
      <c r="K463" s="627">
        <v>0.53159717533332929</v>
      </c>
    </row>
    <row r="464" spans="1:11" x14ac:dyDescent="0.2">
      <c r="A464" s="627">
        <v>0.53194439733332932</v>
      </c>
      <c r="D464" s="540"/>
      <c r="G464" s="574"/>
      <c r="K464" s="627">
        <v>0.53194439733332932</v>
      </c>
    </row>
    <row r="465" spans="1:11" x14ac:dyDescent="0.2">
      <c r="A465" s="627">
        <v>0.53229161933332936</v>
      </c>
      <c r="D465" s="542"/>
      <c r="G465" s="574"/>
      <c r="K465" s="627">
        <v>0.53229161933332936</v>
      </c>
    </row>
    <row r="466" spans="1:11" x14ac:dyDescent="0.2">
      <c r="A466" s="627">
        <v>0.53263884133332939</v>
      </c>
      <c r="D466" s="537" t="s">
        <v>375</v>
      </c>
      <c r="G466" s="574"/>
      <c r="K466" s="627">
        <v>0.53263884133332939</v>
      </c>
    </row>
    <row r="467" spans="1:11" x14ac:dyDescent="0.2">
      <c r="A467" s="627">
        <v>0.53298606333332943</v>
      </c>
      <c r="D467" s="537" t="s">
        <v>376</v>
      </c>
      <c r="G467" s="574"/>
      <c r="K467" s="627">
        <v>0.53298606333332943</v>
      </c>
    </row>
    <row r="468" spans="1:11" x14ac:dyDescent="0.2">
      <c r="A468" s="627">
        <v>0.53333328533332947</v>
      </c>
      <c r="D468" s="537" t="s">
        <v>237</v>
      </c>
      <c r="G468" s="574"/>
      <c r="K468" s="627">
        <v>0.53333328533332947</v>
      </c>
    </row>
    <row r="469" spans="1:11" x14ac:dyDescent="0.2">
      <c r="A469" s="627">
        <v>0.5336805073333295</v>
      </c>
      <c r="D469" s="537"/>
      <c r="G469" s="574"/>
      <c r="K469" s="627">
        <v>0.5336805073333295</v>
      </c>
    </row>
    <row r="470" spans="1:11" x14ac:dyDescent="0.2">
      <c r="A470" s="627">
        <v>0.53402772933332954</v>
      </c>
      <c r="D470" s="537"/>
      <c r="G470" s="574"/>
      <c r="K470" s="627">
        <v>0.53402772933332954</v>
      </c>
    </row>
    <row r="471" spans="1:11" x14ac:dyDescent="0.2">
      <c r="A471" s="627">
        <v>0.53437495133332957</v>
      </c>
      <c r="D471" s="537"/>
      <c r="G471" s="574"/>
      <c r="K471" s="627">
        <v>0.53437495133332957</v>
      </c>
    </row>
    <row r="472" spans="1:11" ht="15" x14ac:dyDescent="0.25">
      <c r="A472" s="626">
        <v>0.53472217333332961</v>
      </c>
      <c r="D472" s="537"/>
      <c r="G472" s="641"/>
      <c r="K472" s="626">
        <v>0.53472217333332961</v>
      </c>
    </row>
    <row r="473" spans="1:11" x14ac:dyDescent="0.2">
      <c r="A473" s="627">
        <v>0.53506939533332964</v>
      </c>
      <c r="D473" s="537"/>
      <c r="G473" s="635"/>
      <c r="K473" s="627">
        <v>0.53506939533332964</v>
      </c>
    </row>
    <row r="474" spans="1:11" ht="15" x14ac:dyDescent="0.25">
      <c r="A474" s="627">
        <v>0.53541661733332968</v>
      </c>
      <c r="D474" s="537"/>
      <c r="G474" s="642" t="s">
        <v>328</v>
      </c>
      <c r="K474" s="627">
        <v>0.53541661733332968</v>
      </c>
    </row>
    <row r="475" spans="1:11" x14ac:dyDescent="0.2">
      <c r="A475" s="627">
        <v>0.53576383933332972</v>
      </c>
      <c r="D475" s="537"/>
      <c r="G475" s="634"/>
      <c r="K475" s="627">
        <v>0.53576383933332972</v>
      </c>
    </row>
    <row r="476" spans="1:11" x14ac:dyDescent="0.2">
      <c r="A476" s="627">
        <v>0.53611106133332975</v>
      </c>
      <c r="D476" s="538" t="s">
        <v>397</v>
      </c>
      <c r="G476" s="634"/>
      <c r="K476" s="627">
        <v>0.53611106133332975</v>
      </c>
    </row>
    <row r="477" spans="1:11" x14ac:dyDescent="0.2">
      <c r="A477" s="627">
        <v>0.53645828333332979</v>
      </c>
      <c r="D477" s="540" t="s">
        <v>264</v>
      </c>
      <c r="G477" s="634"/>
      <c r="K477" s="627">
        <v>0.53645828333332979</v>
      </c>
    </row>
    <row r="478" spans="1:11" x14ac:dyDescent="0.2">
      <c r="A478" s="627">
        <v>0.53680550533332982</v>
      </c>
      <c r="D478" s="539"/>
      <c r="E478" s="567"/>
      <c r="G478" s="634"/>
      <c r="K478" s="627">
        <v>0.53680550533332982</v>
      </c>
    </row>
    <row r="479" spans="1:11" x14ac:dyDescent="0.2">
      <c r="A479" s="627">
        <v>0.53715272733332986</v>
      </c>
      <c r="D479" s="541"/>
      <c r="E479" s="568"/>
      <c r="G479" s="634"/>
      <c r="K479" s="627">
        <v>0.53715272733332986</v>
      </c>
    </row>
    <row r="480" spans="1:11" x14ac:dyDescent="0.2">
      <c r="A480" s="627">
        <v>0.5374999493333299</v>
      </c>
      <c r="D480" s="536" t="s">
        <v>375</v>
      </c>
      <c r="E480" s="568"/>
      <c r="G480" s="634"/>
      <c r="K480" s="627">
        <v>0.5374999493333299</v>
      </c>
    </row>
    <row r="481" spans="1:11" x14ac:dyDescent="0.2">
      <c r="A481" s="627">
        <v>0.53784717133332993</v>
      </c>
      <c r="D481" s="536" t="s">
        <v>376</v>
      </c>
      <c r="E481" s="569"/>
      <c r="G481" s="634"/>
      <c r="K481" s="627">
        <v>0.53784717133332993</v>
      </c>
    </row>
    <row r="482" spans="1:11" ht="15" x14ac:dyDescent="0.25">
      <c r="A482" s="626">
        <v>0.53819439333332997</v>
      </c>
      <c r="D482" s="536" t="s">
        <v>237</v>
      </c>
      <c r="E482" s="540" t="s">
        <v>279</v>
      </c>
      <c r="G482" s="634"/>
      <c r="K482" s="626">
        <v>0.53819439333332997</v>
      </c>
    </row>
    <row r="483" spans="1:11" x14ac:dyDescent="0.2">
      <c r="A483" s="627">
        <v>0.53854161533333</v>
      </c>
      <c r="D483" s="536"/>
      <c r="E483" s="540"/>
      <c r="G483" s="634"/>
      <c r="K483" s="627">
        <v>0.53854161533333</v>
      </c>
    </row>
    <row r="484" spans="1:11" x14ac:dyDescent="0.2">
      <c r="A484" s="627">
        <v>0.53888883733333004</v>
      </c>
      <c r="D484" s="536"/>
      <c r="E484" s="540"/>
      <c r="G484" s="634"/>
      <c r="K484" s="627">
        <v>0.53888883733333004</v>
      </c>
    </row>
    <row r="485" spans="1:11" x14ac:dyDescent="0.2">
      <c r="A485" s="627">
        <v>0.53923605933333008</v>
      </c>
      <c r="D485" s="536"/>
      <c r="E485" s="540"/>
      <c r="G485" s="634"/>
      <c r="K485" s="627">
        <v>0.53923605933333008</v>
      </c>
    </row>
    <row r="486" spans="1:11" x14ac:dyDescent="0.2">
      <c r="A486" s="627">
        <v>0.53958328133333011</v>
      </c>
      <c r="D486" s="536"/>
      <c r="E486" s="540"/>
      <c r="G486" s="634"/>
      <c r="K486" s="627">
        <v>0.53958328133333011</v>
      </c>
    </row>
    <row r="487" spans="1:11" x14ac:dyDescent="0.2">
      <c r="A487" s="627">
        <v>0.53993050333333015</v>
      </c>
      <c r="D487" s="536"/>
      <c r="E487" s="540"/>
      <c r="G487" s="634"/>
      <c r="K487" s="627">
        <v>0.53993050333333015</v>
      </c>
    </row>
    <row r="488" spans="1:11" x14ac:dyDescent="0.2">
      <c r="A488" s="627">
        <v>0.54027772533333018</v>
      </c>
      <c r="D488" s="536"/>
      <c r="E488" s="540"/>
      <c r="G488" s="634"/>
      <c r="K488" s="627">
        <v>0.54027772533333018</v>
      </c>
    </row>
    <row r="489" spans="1:11" x14ac:dyDescent="0.2">
      <c r="A489" s="627">
        <v>0.54062494733333022</v>
      </c>
      <c r="D489" s="582"/>
      <c r="E489" s="540"/>
      <c r="G489" s="634"/>
      <c r="K489" s="627">
        <v>0.54062494733333022</v>
      </c>
    </row>
    <row r="490" spans="1:11" x14ac:dyDescent="0.2">
      <c r="A490" s="627">
        <v>0.54097216933333026</v>
      </c>
      <c r="B490" s="636" t="s">
        <v>7</v>
      </c>
      <c r="E490" s="540"/>
      <c r="G490" s="634"/>
      <c r="K490" s="627">
        <v>0.54097216933333026</v>
      </c>
    </row>
    <row r="491" spans="1:11" x14ac:dyDescent="0.2">
      <c r="A491" s="627">
        <v>0.54131939133333029</v>
      </c>
      <c r="B491" s="637" t="s">
        <v>236</v>
      </c>
      <c r="E491" s="540"/>
      <c r="G491" s="634"/>
      <c r="K491" s="627">
        <v>0.54131939133333029</v>
      </c>
    </row>
    <row r="492" spans="1:11" ht="15" x14ac:dyDescent="0.25">
      <c r="A492" s="626">
        <v>0.54166661333333033</v>
      </c>
      <c r="B492" s="637" t="s">
        <v>251</v>
      </c>
      <c r="E492" s="540"/>
      <c r="G492" s="634"/>
      <c r="K492" s="626">
        <v>0.54166661333333033</v>
      </c>
    </row>
    <row r="493" spans="1:11" x14ac:dyDescent="0.2">
      <c r="A493" s="627">
        <v>0.54201383533333036</v>
      </c>
      <c r="B493" s="638" t="s">
        <v>398</v>
      </c>
      <c r="E493" s="540"/>
      <c r="G493" s="634"/>
      <c r="K493" s="627">
        <v>0.54201383533333036</v>
      </c>
    </row>
    <row r="494" spans="1:11" x14ac:dyDescent="0.2">
      <c r="A494" s="627">
        <v>0.5423610573333304</v>
      </c>
      <c r="E494" s="540"/>
      <c r="G494" s="634"/>
      <c r="K494" s="627">
        <v>0.5423610573333304</v>
      </c>
    </row>
    <row r="495" spans="1:11" x14ac:dyDescent="0.2">
      <c r="A495" s="627">
        <v>0.54270827933333043</v>
      </c>
      <c r="E495" s="540"/>
      <c r="G495" s="634"/>
      <c r="K495" s="627">
        <v>0.54270827933333043</v>
      </c>
    </row>
    <row r="496" spans="1:11" x14ac:dyDescent="0.2">
      <c r="A496" s="627">
        <v>0.54305550133333047</v>
      </c>
      <c r="E496" s="540"/>
      <c r="G496" s="634"/>
      <c r="K496" s="627">
        <v>0.54305550133333047</v>
      </c>
    </row>
    <row r="497" spans="1:11" x14ac:dyDescent="0.2">
      <c r="A497" s="627">
        <v>0.54340272333333051</v>
      </c>
      <c r="E497" s="540"/>
      <c r="G497" s="634"/>
      <c r="K497" s="627">
        <v>0.54340272333333051</v>
      </c>
    </row>
    <row r="498" spans="1:11" x14ac:dyDescent="0.2">
      <c r="A498" s="627">
        <v>0.54374994533333054</v>
      </c>
      <c r="E498" s="540"/>
      <c r="G498" s="643"/>
      <c r="H498" s="567"/>
      <c r="K498" s="627">
        <v>0.54374994533333054</v>
      </c>
    </row>
    <row r="499" spans="1:11" x14ac:dyDescent="0.2">
      <c r="A499" s="627">
        <v>0.54409716733333058</v>
      </c>
      <c r="E499" s="540"/>
      <c r="G499" s="643"/>
      <c r="H499" s="568"/>
      <c r="K499" s="627">
        <v>0.54409716733333058</v>
      </c>
    </row>
    <row r="500" spans="1:11" x14ac:dyDescent="0.2">
      <c r="A500" s="627">
        <v>0.54444438933333061</v>
      </c>
      <c r="B500" s="550" t="s">
        <v>7</v>
      </c>
      <c r="D500" s="570"/>
      <c r="E500" s="540"/>
      <c r="G500" s="643"/>
      <c r="H500" s="568"/>
      <c r="K500" s="627">
        <v>0.54444438933333061</v>
      </c>
    </row>
    <row r="501" spans="1:11" x14ac:dyDescent="0.2">
      <c r="A501" s="627">
        <v>0.54479161133333065</v>
      </c>
      <c r="B501" s="552" t="s">
        <v>243</v>
      </c>
      <c r="D501" s="571"/>
      <c r="E501" s="540"/>
      <c r="G501" s="643"/>
      <c r="H501" s="569"/>
      <c r="K501" s="627">
        <v>0.54479161133333065</v>
      </c>
    </row>
    <row r="502" spans="1:11" ht="15" x14ac:dyDescent="0.25">
      <c r="A502" s="626">
        <v>0.54513883333333069</v>
      </c>
      <c r="B502" s="552" t="s">
        <v>251</v>
      </c>
      <c r="D502" s="571"/>
      <c r="E502" s="540"/>
      <c r="G502" s="645"/>
      <c r="H502" s="540" t="s">
        <v>331</v>
      </c>
      <c r="K502" s="626">
        <v>0.54513883333333069</v>
      </c>
    </row>
    <row r="503" spans="1:11" x14ac:dyDescent="0.2">
      <c r="A503" s="627">
        <v>0.54548605533333072</v>
      </c>
      <c r="B503" s="553"/>
      <c r="D503" s="571"/>
      <c r="E503" s="540"/>
      <c r="G503" s="643"/>
      <c r="H503" s="540" t="s">
        <v>248</v>
      </c>
      <c r="K503" s="627">
        <v>0.54548605533333072</v>
      </c>
    </row>
    <row r="504" spans="1:11" x14ac:dyDescent="0.2">
      <c r="A504" s="627">
        <v>0.54583327733333076</v>
      </c>
      <c r="D504" s="571"/>
      <c r="E504" s="540"/>
      <c r="G504" s="643"/>
      <c r="H504" s="540"/>
      <c r="K504" s="627">
        <v>0.54583327733333076</v>
      </c>
    </row>
    <row r="505" spans="1:11" x14ac:dyDescent="0.2">
      <c r="A505" s="627">
        <v>0.54618049933333079</v>
      </c>
      <c r="D505" s="572"/>
      <c r="E505" s="540"/>
      <c r="G505" s="643"/>
      <c r="H505" s="540"/>
      <c r="K505" s="627">
        <v>0.54618049933333079</v>
      </c>
    </row>
    <row r="506" spans="1:11" x14ac:dyDescent="0.2">
      <c r="A506" s="627">
        <v>0.54652772133333083</v>
      </c>
      <c r="D506" s="539" t="s">
        <v>399</v>
      </c>
      <c r="E506" s="540"/>
      <c r="G506" s="643"/>
      <c r="H506" s="540"/>
      <c r="K506" s="627">
        <v>0.54652772133333083</v>
      </c>
    </row>
    <row r="507" spans="1:11" x14ac:dyDescent="0.2">
      <c r="A507" s="627">
        <v>0.54687494333333087</v>
      </c>
      <c r="D507" s="539" t="s">
        <v>260</v>
      </c>
      <c r="E507" s="540"/>
      <c r="G507" s="643"/>
      <c r="H507" s="540"/>
      <c r="K507" s="627">
        <v>0.54687494333333087</v>
      </c>
    </row>
    <row r="508" spans="1:11" x14ac:dyDescent="0.2">
      <c r="A508" s="627">
        <v>0.5472221653333309</v>
      </c>
      <c r="B508" s="543" t="s">
        <v>400</v>
      </c>
      <c r="D508" s="539"/>
      <c r="E508" s="540"/>
      <c r="G508" s="643"/>
      <c r="H508" s="540"/>
      <c r="K508" s="627">
        <v>0.5472221653333309</v>
      </c>
    </row>
    <row r="509" spans="1:11" x14ac:dyDescent="0.2">
      <c r="A509" s="627">
        <v>0.54756938733333094</v>
      </c>
      <c r="B509" s="544" t="s">
        <v>260</v>
      </c>
      <c r="D509" s="539"/>
      <c r="E509" s="540"/>
      <c r="G509" s="643"/>
      <c r="H509" s="540"/>
      <c r="K509" s="627">
        <v>0.54756938733333094</v>
      </c>
    </row>
    <row r="510" spans="1:11" x14ac:dyDescent="0.2">
      <c r="A510" s="627">
        <v>0.54791660933333097</v>
      </c>
      <c r="B510" s="544"/>
      <c r="D510" s="539"/>
      <c r="E510" s="540"/>
      <c r="G510" s="643"/>
      <c r="H510" s="540"/>
      <c r="K510" s="627">
        <v>0.54791660933333097</v>
      </c>
    </row>
    <row r="511" spans="1:11" x14ac:dyDescent="0.2">
      <c r="A511" s="627">
        <v>0.54826383133333101</v>
      </c>
      <c r="B511" s="545"/>
      <c r="D511" s="541"/>
      <c r="E511" s="540"/>
      <c r="G511" s="643"/>
      <c r="H511" s="540"/>
      <c r="K511" s="627">
        <v>0.54826383133333101</v>
      </c>
    </row>
    <row r="512" spans="1:11" ht="15" x14ac:dyDescent="0.25">
      <c r="A512" s="626">
        <v>0.54861105333333104</v>
      </c>
      <c r="D512" s="547" t="s">
        <v>2</v>
      </c>
      <c r="E512" s="540"/>
      <c r="G512" s="643"/>
      <c r="H512" s="540"/>
      <c r="K512" s="626">
        <v>0.54861105333333104</v>
      </c>
    </row>
    <row r="513" spans="1:11" x14ac:dyDescent="0.2">
      <c r="A513" s="627">
        <v>0.54895827533333108</v>
      </c>
      <c r="D513" s="547" t="s">
        <v>288</v>
      </c>
      <c r="E513" s="540"/>
      <c r="G513" s="643"/>
      <c r="H513" s="540"/>
      <c r="K513" s="627">
        <v>0.54895827533333108</v>
      </c>
    </row>
    <row r="514" spans="1:11" x14ac:dyDescent="0.2">
      <c r="A514" s="627">
        <v>0.54930549733333112</v>
      </c>
      <c r="D514" s="570"/>
      <c r="E514" s="540"/>
      <c r="G514" s="643" t="s">
        <v>401</v>
      </c>
      <c r="H514" s="540"/>
      <c r="K514" s="627">
        <v>0.54930549733333112</v>
      </c>
    </row>
    <row r="515" spans="1:11" ht="15" x14ac:dyDescent="0.25">
      <c r="A515" s="627">
        <v>0.54965271933333115</v>
      </c>
      <c r="D515" s="571"/>
      <c r="E515" s="540"/>
      <c r="G515" s="644" t="s">
        <v>328</v>
      </c>
      <c r="H515" s="540"/>
      <c r="K515" s="627">
        <v>0.54965271933333115</v>
      </c>
    </row>
    <row r="516" spans="1:11" x14ac:dyDescent="0.2">
      <c r="A516" s="627">
        <v>0.54999994133333119</v>
      </c>
      <c r="D516" s="571"/>
      <c r="E516" s="540"/>
      <c r="G516" s="573"/>
      <c r="H516" s="540"/>
      <c r="K516" s="627">
        <v>0.54999994133333119</v>
      </c>
    </row>
    <row r="517" spans="1:11" x14ac:dyDescent="0.2">
      <c r="A517" s="627">
        <v>0.55034716333333122</v>
      </c>
      <c r="D517" s="571"/>
      <c r="E517" s="540"/>
      <c r="G517" s="573"/>
      <c r="H517" s="540"/>
      <c r="K517" s="627">
        <v>0.55034716333333122</v>
      </c>
    </row>
    <row r="518" spans="1:11" x14ac:dyDescent="0.2">
      <c r="A518" s="627">
        <v>0.55069438533333126</v>
      </c>
      <c r="D518" s="571"/>
      <c r="E518" s="540"/>
      <c r="G518" s="573"/>
      <c r="H518" s="540"/>
      <c r="K518" s="627">
        <v>0.55069438533333126</v>
      </c>
    </row>
    <row r="519" spans="1:11" x14ac:dyDescent="0.2">
      <c r="A519" s="627">
        <v>0.5510416073333313</v>
      </c>
      <c r="D519" s="572"/>
      <c r="E519" s="540"/>
      <c r="G519" s="573"/>
      <c r="H519" s="540"/>
      <c r="K519" s="627">
        <v>0.5510416073333313</v>
      </c>
    </row>
    <row r="520" spans="1:11" x14ac:dyDescent="0.2">
      <c r="A520" s="627">
        <v>0.55138882933333133</v>
      </c>
      <c r="D520" s="539" t="s">
        <v>399</v>
      </c>
      <c r="E520" s="540"/>
      <c r="G520" s="573"/>
      <c r="H520" s="540"/>
      <c r="K520" s="627">
        <v>0.55138882933333133</v>
      </c>
    </row>
    <row r="521" spans="1:11" x14ac:dyDescent="0.2">
      <c r="A521" s="627">
        <v>0.55173605133333137</v>
      </c>
      <c r="D521" s="539" t="s">
        <v>262</v>
      </c>
      <c r="E521" s="540"/>
      <c r="G521" s="573"/>
      <c r="H521" s="540"/>
      <c r="K521" s="627">
        <v>0.55173605133333137</v>
      </c>
    </row>
    <row r="522" spans="1:11" ht="15" x14ac:dyDescent="0.25">
      <c r="A522" s="626">
        <v>0.5520832733333314</v>
      </c>
      <c r="D522" s="539"/>
      <c r="E522" s="540"/>
      <c r="G522" s="573"/>
      <c r="H522" s="540"/>
      <c r="K522" s="626">
        <v>0.5520832733333314</v>
      </c>
    </row>
    <row r="523" spans="1:11" x14ac:dyDescent="0.2">
      <c r="A523" s="627">
        <v>0.55243049533333144</v>
      </c>
      <c r="D523" s="539"/>
      <c r="E523" s="540"/>
      <c r="G523" s="573"/>
      <c r="H523" s="540"/>
      <c r="K523" s="627">
        <v>0.55243049533333144</v>
      </c>
    </row>
    <row r="524" spans="1:11" x14ac:dyDescent="0.2">
      <c r="A524" s="627">
        <v>0.55277771733333148</v>
      </c>
      <c r="B524" s="543" t="s">
        <v>400</v>
      </c>
      <c r="D524" s="539"/>
      <c r="E524" s="540"/>
      <c r="G524" s="573"/>
      <c r="H524" s="540"/>
      <c r="K524" s="627">
        <v>0.55277771733333148</v>
      </c>
    </row>
    <row r="525" spans="1:11" x14ac:dyDescent="0.2">
      <c r="A525" s="627">
        <v>0.55312493933333151</v>
      </c>
      <c r="B525" s="545" t="s">
        <v>262</v>
      </c>
      <c r="D525" s="541"/>
      <c r="E525" s="540"/>
      <c r="G525" s="573"/>
      <c r="H525" s="540"/>
      <c r="K525" s="627">
        <v>0.55312493933333151</v>
      </c>
    </row>
    <row r="526" spans="1:11" x14ac:dyDescent="0.2">
      <c r="A526" s="627">
        <v>0.55347216133333155</v>
      </c>
      <c r="D526" s="547" t="s">
        <v>2</v>
      </c>
      <c r="E526" s="540"/>
      <c r="G526" s="573"/>
      <c r="H526" s="540"/>
      <c r="K526" s="627">
        <v>0.55347216133333155</v>
      </c>
    </row>
    <row r="527" spans="1:11" x14ac:dyDescent="0.2">
      <c r="A527" s="627">
        <v>0.55381938333333158</v>
      </c>
      <c r="D527" s="547" t="s">
        <v>402</v>
      </c>
      <c r="E527" s="540"/>
      <c r="G527" s="573"/>
      <c r="H527" s="540"/>
      <c r="K527" s="627">
        <v>0.55381938333333158</v>
      </c>
    </row>
    <row r="528" spans="1:11" x14ac:dyDescent="0.2">
      <c r="A528" s="627">
        <v>0.55416660533333162</v>
      </c>
      <c r="D528" s="570"/>
      <c r="E528" s="540"/>
      <c r="G528" s="573"/>
      <c r="H528" s="540"/>
      <c r="K528" s="627">
        <v>0.55416660533333162</v>
      </c>
    </row>
    <row r="529" spans="1:11" x14ac:dyDescent="0.2">
      <c r="A529" s="627">
        <v>0.55451382733333165</v>
      </c>
      <c r="D529" s="571"/>
      <c r="E529" s="540"/>
      <c r="G529" s="573"/>
      <c r="H529" s="540"/>
      <c r="K529" s="627">
        <v>0.55451382733333165</v>
      </c>
    </row>
    <row r="530" spans="1:11" x14ac:dyDescent="0.2">
      <c r="A530" s="627">
        <v>0.55486104933333169</v>
      </c>
      <c r="D530" s="571"/>
      <c r="E530" s="540"/>
      <c r="G530" s="573"/>
      <c r="H530" s="540"/>
      <c r="K530" s="627">
        <v>0.55486104933333169</v>
      </c>
    </row>
    <row r="531" spans="1:11" x14ac:dyDescent="0.2">
      <c r="A531" s="627">
        <v>0.55520827133333173</v>
      </c>
      <c r="D531" s="571"/>
      <c r="E531" s="540"/>
      <c r="G531" s="573"/>
      <c r="H531" s="540"/>
      <c r="K531" s="627">
        <v>0.55520827133333173</v>
      </c>
    </row>
    <row r="532" spans="1:11" ht="15" x14ac:dyDescent="0.25">
      <c r="A532" s="626">
        <v>0.55555549333333176</v>
      </c>
      <c r="D532" s="571"/>
      <c r="E532" s="540"/>
      <c r="G532" s="583"/>
      <c r="H532" s="540"/>
      <c r="K532" s="626">
        <v>0.55555549333333176</v>
      </c>
    </row>
    <row r="533" spans="1:11" x14ac:dyDescent="0.2">
      <c r="A533" s="627">
        <v>0.5559027153333318</v>
      </c>
      <c r="D533" s="572"/>
      <c r="E533" s="540"/>
      <c r="G533" s="646"/>
      <c r="H533" s="540"/>
      <c r="K533" s="627">
        <v>0.5559027153333318</v>
      </c>
    </row>
    <row r="534" spans="1:11" x14ac:dyDescent="0.2">
      <c r="A534" s="627">
        <v>0.55624993733333183</v>
      </c>
      <c r="D534" s="539" t="s">
        <v>399</v>
      </c>
      <c r="E534" s="540"/>
      <c r="G534" s="646"/>
      <c r="H534" s="540"/>
      <c r="K534" s="627">
        <v>0.55624993733333183</v>
      </c>
    </row>
    <row r="535" spans="1:11" x14ac:dyDescent="0.2">
      <c r="A535" s="627">
        <v>0.55659715933333187</v>
      </c>
      <c r="D535" s="539" t="s">
        <v>264</v>
      </c>
      <c r="E535" s="540"/>
      <c r="G535" s="646"/>
      <c r="H535" s="540"/>
      <c r="K535" s="627">
        <v>0.55659715933333187</v>
      </c>
    </row>
    <row r="536" spans="1:11" x14ac:dyDescent="0.2">
      <c r="A536" s="627">
        <v>0.55694438133333191</v>
      </c>
      <c r="D536" s="539"/>
      <c r="E536" s="540"/>
      <c r="G536" s="646"/>
      <c r="H536" s="540"/>
      <c r="K536" s="627">
        <v>0.55694438133333191</v>
      </c>
    </row>
    <row r="537" spans="1:11" x14ac:dyDescent="0.2">
      <c r="A537" s="627">
        <v>0.55729160333333194</v>
      </c>
      <c r="D537" s="539"/>
      <c r="E537" s="540"/>
      <c r="G537" s="646"/>
      <c r="H537" s="540"/>
      <c r="K537" s="627">
        <v>0.55729160333333194</v>
      </c>
    </row>
    <row r="538" spans="1:11" x14ac:dyDescent="0.2">
      <c r="A538" s="627">
        <v>0.55763882533333198</v>
      </c>
      <c r="B538" s="543" t="s">
        <v>400</v>
      </c>
      <c r="D538" s="539"/>
      <c r="E538" s="540"/>
      <c r="G538" s="646"/>
      <c r="H538" s="540"/>
      <c r="K538" s="627">
        <v>0.55763882533333198</v>
      </c>
    </row>
    <row r="539" spans="1:11" x14ac:dyDescent="0.2">
      <c r="A539" s="627">
        <v>0.55798604733333201</v>
      </c>
      <c r="B539" s="544" t="s">
        <v>264</v>
      </c>
      <c r="D539" s="541"/>
      <c r="E539" s="540"/>
      <c r="G539" s="646"/>
      <c r="H539" s="540"/>
      <c r="K539" s="627">
        <v>0.55798604733333201</v>
      </c>
    </row>
    <row r="540" spans="1:11" x14ac:dyDescent="0.2">
      <c r="A540" s="627">
        <v>0.55833326933333205</v>
      </c>
      <c r="B540" s="543" t="s">
        <v>403</v>
      </c>
      <c r="D540" s="547" t="s">
        <v>2</v>
      </c>
      <c r="E540" s="540"/>
      <c r="G540" s="646"/>
      <c r="H540" s="540"/>
      <c r="K540" s="627">
        <v>0.55833326933333205</v>
      </c>
    </row>
    <row r="541" spans="1:11" x14ac:dyDescent="0.2">
      <c r="A541" s="627">
        <v>0.55868049133333209</v>
      </c>
      <c r="B541" s="545" t="s">
        <v>248</v>
      </c>
      <c r="D541" s="547" t="s">
        <v>288</v>
      </c>
      <c r="E541" s="542"/>
      <c r="G541" s="646"/>
      <c r="H541" s="542"/>
      <c r="K541" s="627">
        <v>0.55868049133333209</v>
      </c>
    </row>
    <row r="542" spans="1:11" ht="15" x14ac:dyDescent="0.25">
      <c r="A542" s="626">
        <v>0.55902771333333212</v>
      </c>
      <c r="D542" s="570"/>
      <c r="E542" s="576" t="s">
        <v>15</v>
      </c>
      <c r="G542" s="646"/>
      <c r="H542" s="552" t="s">
        <v>24</v>
      </c>
      <c r="K542" s="626">
        <v>0.55902771333333212</v>
      </c>
    </row>
    <row r="543" spans="1:11" x14ac:dyDescent="0.2">
      <c r="A543" s="627">
        <v>0.55937493533333216</v>
      </c>
      <c r="D543" s="571"/>
      <c r="E543" s="576" t="s">
        <v>380</v>
      </c>
      <c r="G543" s="646"/>
      <c r="H543" s="552" t="s">
        <v>243</v>
      </c>
      <c r="K543" s="627">
        <v>0.55937493533333216</v>
      </c>
    </row>
    <row r="544" spans="1:11" x14ac:dyDescent="0.2">
      <c r="A544" s="627">
        <v>0.55972215733333219</v>
      </c>
      <c r="D544" s="571"/>
      <c r="E544" s="576"/>
      <c r="G544" s="646"/>
      <c r="H544" s="552" t="s">
        <v>305</v>
      </c>
      <c r="K544" s="627">
        <v>0.55972215733333219</v>
      </c>
    </row>
    <row r="545" spans="1:11" x14ac:dyDescent="0.2">
      <c r="A545" s="627">
        <v>0.56006937933333223</v>
      </c>
      <c r="D545" s="571"/>
      <c r="E545" s="576"/>
      <c r="G545" s="574"/>
      <c r="H545" s="596"/>
      <c r="K545" s="627">
        <v>0.56006937933333223</v>
      </c>
    </row>
    <row r="546" spans="1:11" ht="15" x14ac:dyDescent="0.25">
      <c r="A546" s="627">
        <v>0.56041660133333226</v>
      </c>
      <c r="D546" s="571"/>
      <c r="E546" s="576"/>
      <c r="G546" s="640" t="s">
        <v>330</v>
      </c>
      <c r="H546" s="596"/>
      <c r="K546" s="627">
        <v>0.56041660133333226</v>
      </c>
    </row>
    <row r="547" spans="1:11" x14ac:dyDescent="0.2">
      <c r="A547" s="627">
        <v>0.5607638233333323</v>
      </c>
      <c r="D547" s="572"/>
      <c r="E547" s="576"/>
      <c r="G547" s="574"/>
      <c r="H547" s="596"/>
      <c r="K547" s="627">
        <v>0.5607638233333323</v>
      </c>
    </row>
    <row r="548" spans="1:11" x14ac:dyDescent="0.2">
      <c r="A548" s="627">
        <v>0.56111104533333234</v>
      </c>
      <c r="D548" s="539" t="s">
        <v>399</v>
      </c>
      <c r="E548" s="576"/>
      <c r="G548" s="574"/>
      <c r="H548" s="596"/>
      <c r="K548" s="627">
        <v>0.56111104533333234</v>
      </c>
    </row>
    <row r="549" spans="1:11" x14ac:dyDescent="0.2">
      <c r="A549" s="627">
        <v>0.56145826733333237</v>
      </c>
      <c r="D549" s="539" t="s">
        <v>266</v>
      </c>
      <c r="E549" s="576"/>
      <c r="G549" s="574"/>
      <c r="H549" s="596"/>
      <c r="K549" s="627">
        <v>0.56145826733333237</v>
      </c>
    </row>
    <row r="550" spans="1:11" x14ac:dyDescent="0.2">
      <c r="A550" s="627">
        <v>0.56180548933333241</v>
      </c>
      <c r="D550" s="539"/>
      <c r="E550" s="576"/>
      <c r="G550" s="574"/>
      <c r="H550" s="596"/>
      <c r="K550" s="627">
        <v>0.56180548933333241</v>
      </c>
    </row>
    <row r="551" spans="1:11" x14ac:dyDescent="0.2">
      <c r="A551" s="627">
        <v>0.56215271133333244</v>
      </c>
      <c r="D551" s="539"/>
      <c r="E551" s="576"/>
      <c r="G551" s="574"/>
      <c r="H551" s="596"/>
      <c r="K551" s="627">
        <v>0.56215271133333244</v>
      </c>
    </row>
    <row r="552" spans="1:11" ht="15" x14ac:dyDescent="0.25">
      <c r="A552" s="626">
        <v>0.56249993333333248</v>
      </c>
      <c r="B552" s="543" t="s">
        <v>400</v>
      </c>
      <c r="D552" s="539"/>
      <c r="E552" s="576"/>
      <c r="G552" s="574"/>
      <c r="H552" s="596"/>
      <c r="K552" s="626">
        <v>0.56249993333333248</v>
      </c>
    </row>
    <row r="553" spans="1:11" x14ac:dyDescent="0.2">
      <c r="A553" s="627">
        <v>0.56284715533333252</v>
      </c>
      <c r="B553" s="545" t="s">
        <v>266</v>
      </c>
      <c r="D553" s="541"/>
      <c r="E553" s="576"/>
      <c r="G553" s="574"/>
      <c r="H553" s="596"/>
      <c r="K553" s="627">
        <v>0.56284715533333252</v>
      </c>
    </row>
    <row r="554" spans="1:11" x14ac:dyDescent="0.2">
      <c r="A554" s="627">
        <v>0.56319437733333255</v>
      </c>
      <c r="D554" s="547" t="s">
        <v>2</v>
      </c>
      <c r="E554" s="576"/>
      <c r="G554" s="574"/>
      <c r="H554" s="596"/>
      <c r="K554" s="627">
        <v>0.56319437733333255</v>
      </c>
    </row>
    <row r="555" spans="1:11" x14ac:dyDescent="0.2">
      <c r="A555" s="627">
        <v>0.56354159933333259</v>
      </c>
      <c r="D555" s="547" t="s">
        <v>291</v>
      </c>
      <c r="E555" s="576"/>
      <c r="G555" s="574"/>
      <c r="H555" s="596"/>
      <c r="K555" s="627">
        <v>0.56354159933333259</v>
      </c>
    </row>
    <row r="556" spans="1:11" x14ac:dyDescent="0.2">
      <c r="A556" s="627">
        <v>0.56388882133333262</v>
      </c>
      <c r="D556" s="570"/>
      <c r="E556" s="576"/>
      <c r="G556" s="574"/>
      <c r="H556" s="596"/>
      <c r="K556" s="627">
        <v>0.56388882133333262</v>
      </c>
    </row>
    <row r="557" spans="1:11" x14ac:dyDescent="0.2">
      <c r="A557" s="627">
        <v>0.56423604333333266</v>
      </c>
      <c r="D557" s="571"/>
      <c r="E557" s="576"/>
      <c r="G557" s="574"/>
      <c r="H557" s="596"/>
      <c r="K557" s="627">
        <v>0.56423604333333266</v>
      </c>
    </row>
    <row r="558" spans="1:11" x14ac:dyDescent="0.2">
      <c r="A558" s="627">
        <v>0.5645832653333327</v>
      </c>
      <c r="D558" s="568"/>
      <c r="E558" s="576"/>
      <c r="G558" s="574"/>
      <c r="H558" s="580"/>
      <c r="I558" s="567"/>
      <c r="K558" s="627">
        <v>0.5645832653333327</v>
      </c>
    </row>
    <row r="559" spans="1:11" x14ac:dyDescent="0.2">
      <c r="A559" s="627">
        <v>0.56493048733333273</v>
      </c>
      <c r="D559" s="568"/>
      <c r="E559" s="576"/>
      <c r="G559" s="574"/>
      <c r="H559" s="580"/>
      <c r="I559" s="568"/>
      <c r="K559" s="627">
        <v>0.56493048733333273</v>
      </c>
    </row>
    <row r="560" spans="1:11" x14ac:dyDescent="0.2">
      <c r="A560" s="627">
        <v>0.56527770933333277</v>
      </c>
      <c r="D560" s="568"/>
      <c r="E560" s="576"/>
      <c r="G560" s="574"/>
      <c r="H560" s="580"/>
      <c r="I560" s="568"/>
      <c r="K560" s="627">
        <v>0.56527770933333277</v>
      </c>
    </row>
    <row r="561" spans="1:11" x14ac:dyDescent="0.2">
      <c r="A561" s="627">
        <v>0.5656249313333328</v>
      </c>
      <c r="D561" s="569"/>
      <c r="E561" s="576"/>
      <c r="G561" s="574"/>
      <c r="H561" s="580"/>
      <c r="I561" s="569"/>
      <c r="K561" s="627">
        <v>0.5656249313333328</v>
      </c>
    </row>
    <row r="562" spans="1:11" ht="15" x14ac:dyDescent="0.25">
      <c r="A562" s="626">
        <v>0.56597215333333284</v>
      </c>
      <c r="D562" s="540" t="s">
        <v>399</v>
      </c>
      <c r="E562" s="576"/>
      <c r="G562" s="574"/>
      <c r="H562" s="580"/>
      <c r="I562" s="540" t="s">
        <v>404</v>
      </c>
      <c r="K562" s="626">
        <v>0.56597215333333284</v>
      </c>
    </row>
    <row r="563" spans="1:11" x14ac:dyDescent="0.2">
      <c r="A563" s="627">
        <v>0.56631937533333288</v>
      </c>
      <c r="D563" s="540" t="s">
        <v>271</v>
      </c>
      <c r="E563" s="576"/>
      <c r="G563" s="574"/>
      <c r="H563" s="580"/>
      <c r="I563" s="540"/>
      <c r="K563" s="627">
        <v>0.56631937533333288</v>
      </c>
    </row>
    <row r="564" spans="1:11" x14ac:dyDescent="0.2">
      <c r="A564" s="627">
        <v>0.56666659733333291</v>
      </c>
      <c r="D564" s="540"/>
      <c r="E564" s="576"/>
      <c r="G564" s="574"/>
      <c r="H564" s="580"/>
      <c r="I564" s="540"/>
      <c r="K564" s="627">
        <v>0.56666659733333291</v>
      </c>
    </row>
    <row r="565" spans="1:11" x14ac:dyDescent="0.2">
      <c r="A565" s="627">
        <v>0.56701381933333295</v>
      </c>
      <c r="D565" s="540"/>
      <c r="E565" s="576"/>
      <c r="G565" s="574"/>
      <c r="H565" s="580"/>
      <c r="I565" s="540"/>
      <c r="K565" s="627">
        <v>0.56701381933333295</v>
      </c>
    </row>
    <row r="566" spans="1:11" x14ac:dyDescent="0.2">
      <c r="A566" s="627">
        <v>0.56736104133333298</v>
      </c>
      <c r="B566" s="543" t="s">
        <v>400</v>
      </c>
      <c r="D566" s="540"/>
      <c r="E566" s="576"/>
      <c r="G566" s="574"/>
      <c r="H566" s="580"/>
      <c r="I566" s="540"/>
      <c r="K566" s="627">
        <v>0.56736104133333298</v>
      </c>
    </row>
    <row r="567" spans="1:11" x14ac:dyDescent="0.2">
      <c r="A567" s="627">
        <v>0.56770826333333302</v>
      </c>
      <c r="B567" s="545" t="s">
        <v>271</v>
      </c>
      <c r="D567" s="542"/>
      <c r="E567" s="576"/>
      <c r="G567" s="574"/>
      <c r="H567" s="580"/>
      <c r="I567" s="540"/>
      <c r="K567" s="627">
        <v>0.56770826333333302</v>
      </c>
    </row>
    <row r="568" spans="1:11" x14ac:dyDescent="0.2">
      <c r="A568" s="627">
        <v>0.56805548533333305</v>
      </c>
      <c r="D568" s="548" t="s">
        <v>2</v>
      </c>
      <c r="E568" s="576"/>
      <c r="G568" s="574"/>
      <c r="H568" s="580"/>
      <c r="I568" s="540"/>
      <c r="K568" s="627">
        <v>0.56805548533333305</v>
      </c>
    </row>
    <row r="569" spans="1:11" x14ac:dyDescent="0.2">
      <c r="A569" s="627">
        <v>0.56840270733333309</v>
      </c>
      <c r="D569" s="549" t="s">
        <v>291</v>
      </c>
      <c r="E569" s="576"/>
      <c r="G569" s="574"/>
      <c r="H569" s="580"/>
      <c r="I569" s="540"/>
      <c r="K569" s="627">
        <v>0.56840270733333309</v>
      </c>
    </row>
    <row r="570" spans="1:11" x14ac:dyDescent="0.2">
      <c r="A570" s="627">
        <v>0.56874992933333313</v>
      </c>
      <c r="E570" s="576"/>
      <c r="G570" s="574"/>
      <c r="H570" s="580"/>
      <c r="I570" s="540"/>
      <c r="K570" s="627">
        <v>0.56874992933333313</v>
      </c>
    </row>
    <row r="571" spans="1:11" x14ac:dyDescent="0.2">
      <c r="A571" s="627">
        <v>0.56909715133333316</v>
      </c>
      <c r="E571" s="576"/>
      <c r="G571" s="575"/>
      <c r="H571" s="580"/>
      <c r="I571" s="540"/>
      <c r="K571" s="627">
        <v>0.56909715133333316</v>
      </c>
    </row>
    <row r="572" spans="1:11" ht="15" x14ac:dyDescent="0.25">
      <c r="A572" s="626">
        <v>0.5694443733333332</v>
      </c>
      <c r="E572" s="576"/>
      <c r="H572" s="552"/>
      <c r="I572" s="540"/>
      <c r="K572" s="626">
        <v>0.5694443733333332</v>
      </c>
    </row>
    <row r="573" spans="1:11" x14ac:dyDescent="0.2">
      <c r="A573" s="627">
        <v>0.56979159533333323</v>
      </c>
      <c r="E573" s="576"/>
      <c r="H573" s="553" t="s">
        <v>405</v>
      </c>
      <c r="I573" s="540"/>
      <c r="K573" s="627">
        <v>0.56979159533333323</v>
      </c>
    </row>
    <row r="574" spans="1:11" ht="15" x14ac:dyDescent="0.25">
      <c r="A574" s="627">
        <v>0.57013881733333327</v>
      </c>
      <c r="D574" s="567"/>
      <c r="E574" s="576"/>
      <c r="H574" s="631" t="s">
        <v>328</v>
      </c>
      <c r="I574" s="540"/>
      <c r="K574" s="627">
        <v>0.57013881733333327</v>
      </c>
    </row>
    <row r="575" spans="1:11" x14ac:dyDescent="0.2">
      <c r="A575" s="627">
        <v>0.57048603933333331</v>
      </c>
      <c r="D575" s="568"/>
      <c r="E575" s="576"/>
      <c r="H575" s="552"/>
      <c r="I575" s="540"/>
      <c r="K575" s="627">
        <v>0.57048603933333331</v>
      </c>
    </row>
    <row r="576" spans="1:11" x14ac:dyDescent="0.2">
      <c r="A576" s="627">
        <v>0.57083326133333334</v>
      </c>
      <c r="D576" s="568"/>
      <c r="E576" s="576"/>
      <c r="H576" s="551"/>
      <c r="I576" s="540"/>
      <c r="K576" s="627">
        <v>0.57083326133333334</v>
      </c>
    </row>
    <row r="577" spans="1:11" x14ac:dyDescent="0.2">
      <c r="A577" s="627">
        <v>0.57118048333333338</v>
      </c>
      <c r="D577" s="568"/>
      <c r="E577" s="576"/>
      <c r="H577" s="551"/>
      <c r="I577" s="540"/>
      <c r="K577" s="627">
        <v>0.57118048333333338</v>
      </c>
    </row>
    <row r="578" spans="1:11" x14ac:dyDescent="0.2">
      <c r="A578" s="627">
        <v>0.57152770533333341</v>
      </c>
      <c r="D578" s="568"/>
      <c r="E578" s="576"/>
      <c r="H578" s="551"/>
      <c r="I578" s="540"/>
      <c r="K578" s="627">
        <v>0.57152770533333341</v>
      </c>
    </row>
    <row r="579" spans="1:11" x14ac:dyDescent="0.2">
      <c r="A579" s="627">
        <v>0.57187492733333345</v>
      </c>
      <c r="D579" s="569"/>
      <c r="E579" s="576"/>
      <c r="H579" s="551"/>
      <c r="I579" s="540"/>
      <c r="K579" s="627">
        <v>0.57187492733333345</v>
      </c>
    </row>
    <row r="580" spans="1:11" x14ac:dyDescent="0.2">
      <c r="A580" s="627">
        <v>0.57222214933333349</v>
      </c>
      <c r="D580" s="540" t="s">
        <v>399</v>
      </c>
      <c r="E580" s="576"/>
      <c r="F580" s="567"/>
      <c r="H580" s="551"/>
      <c r="I580" s="540"/>
      <c r="K580" s="627">
        <v>0.57222214933333349</v>
      </c>
    </row>
    <row r="581" spans="1:11" x14ac:dyDescent="0.2">
      <c r="A581" s="627">
        <v>0.57256937133333352</v>
      </c>
      <c r="D581" s="540" t="s">
        <v>260</v>
      </c>
      <c r="E581" s="576"/>
      <c r="F581" s="569"/>
      <c r="H581" s="551"/>
      <c r="I581" s="540"/>
      <c r="K581" s="627">
        <v>0.57256937133333352</v>
      </c>
    </row>
    <row r="582" spans="1:11" ht="15" x14ac:dyDescent="0.25">
      <c r="A582" s="626">
        <v>0.57291659333333356</v>
      </c>
      <c r="B582" s="543" t="s">
        <v>406</v>
      </c>
      <c r="D582" s="540"/>
      <c r="E582" s="576"/>
      <c r="F582" s="540" t="s">
        <v>293</v>
      </c>
      <c r="H582" s="551"/>
      <c r="I582" s="540"/>
      <c r="K582" s="626">
        <v>0.57291659333333356</v>
      </c>
    </row>
    <row r="583" spans="1:11" x14ac:dyDescent="0.2">
      <c r="A583" s="627">
        <v>0.57326381533333359</v>
      </c>
      <c r="B583" s="544" t="s">
        <v>260</v>
      </c>
      <c r="D583" s="540"/>
      <c r="E583" s="576"/>
      <c r="F583" s="540" t="s">
        <v>248</v>
      </c>
      <c r="H583" s="551"/>
      <c r="I583" s="540"/>
      <c r="K583" s="627">
        <v>0.57326381533333359</v>
      </c>
    </row>
    <row r="584" spans="1:11" x14ac:dyDescent="0.2">
      <c r="A584" s="627">
        <v>0.57361103733333363</v>
      </c>
      <c r="B584" s="544"/>
      <c r="D584" s="540"/>
      <c r="E584" s="576"/>
      <c r="F584" s="540"/>
      <c r="H584" s="551"/>
      <c r="I584" s="540"/>
      <c r="K584" s="627">
        <v>0.57361103733333363</v>
      </c>
    </row>
    <row r="585" spans="1:11" x14ac:dyDescent="0.2">
      <c r="A585" s="627">
        <v>0.57395825933333366</v>
      </c>
      <c r="B585" s="545"/>
      <c r="D585" s="542"/>
      <c r="E585" s="576"/>
      <c r="F585" s="540"/>
      <c r="H585" s="551"/>
      <c r="I585" s="540"/>
      <c r="K585" s="627">
        <v>0.57395825933333366</v>
      </c>
    </row>
    <row r="586" spans="1:11" x14ac:dyDescent="0.2">
      <c r="A586" s="627">
        <v>0.5743054813333337</v>
      </c>
      <c r="D586" s="552" t="s">
        <v>2</v>
      </c>
      <c r="E586" s="576"/>
      <c r="F586" s="540"/>
      <c r="H586" s="551"/>
      <c r="I586" s="540"/>
      <c r="K586" s="627">
        <v>0.5743054813333337</v>
      </c>
    </row>
    <row r="587" spans="1:11" x14ac:dyDescent="0.2">
      <c r="A587" s="627">
        <v>0.57465270333333374</v>
      </c>
      <c r="D587" s="552" t="s">
        <v>295</v>
      </c>
      <c r="E587" s="576"/>
      <c r="F587" s="540"/>
      <c r="H587" s="551"/>
      <c r="I587" s="540"/>
      <c r="K587" s="627">
        <v>0.57465270333333374</v>
      </c>
    </row>
    <row r="588" spans="1:11" x14ac:dyDescent="0.2">
      <c r="A588" s="627">
        <v>0.57499992533333377</v>
      </c>
      <c r="D588" s="567"/>
      <c r="E588" s="576"/>
      <c r="F588" s="540"/>
      <c r="H588" s="551"/>
      <c r="I588" s="540"/>
      <c r="K588" s="627">
        <v>0.57499992533333377</v>
      </c>
    </row>
    <row r="589" spans="1:11" x14ac:dyDescent="0.2">
      <c r="A589" s="627">
        <v>0.57534714733333381</v>
      </c>
      <c r="D589" s="568"/>
      <c r="E589" s="576"/>
      <c r="F589" s="540"/>
      <c r="H589" s="551"/>
      <c r="I589" s="540"/>
      <c r="K589" s="627">
        <v>0.57534714733333381</v>
      </c>
    </row>
    <row r="590" spans="1:11" x14ac:dyDescent="0.2">
      <c r="A590" s="627">
        <v>0.57569436933333384</v>
      </c>
      <c r="D590" s="568"/>
      <c r="E590" s="576"/>
      <c r="F590" s="540"/>
      <c r="H590" s="551"/>
      <c r="I590" s="540"/>
      <c r="K590" s="627">
        <v>0.57569436933333384</v>
      </c>
    </row>
    <row r="591" spans="1:11" x14ac:dyDescent="0.2">
      <c r="A591" s="627">
        <v>0.57604159133333388</v>
      </c>
      <c r="D591" s="568"/>
      <c r="E591" s="576"/>
      <c r="F591" s="540"/>
      <c r="H591" s="551"/>
      <c r="I591" s="540"/>
      <c r="K591" s="627">
        <v>0.57604159133333388</v>
      </c>
    </row>
    <row r="592" spans="1:11" ht="15" x14ac:dyDescent="0.25">
      <c r="A592" s="626">
        <v>0.57638881333333392</v>
      </c>
      <c r="D592" s="568"/>
      <c r="E592" s="576"/>
      <c r="F592" s="540"/>
      <c r="H592" s="551"/>
      <c r="I592" s="540"/>
      <c r="K592" s="626">
        <v>0.57638881333333392</v>
      </c>
    </row>
    <row r="593" spans="1:11" x14ac:dyDescent="0.2">
      <c r="A593" s="627">
        <v>0.57673603533333395</v>
      </c>
      <c r="D593" s="569"/>
      <c r="E593" s="576"/>
      <c r="F593" s="540"/>
      <c r="H593" s="553" t="s">
        <v>407</v>
      </c>
      <c r="I593" s="540"/>
      <c r="K593" s="627">
        <v>0.57673603533333395</v>
      </c>
    </row>
    <row r="594" spans="1:11" ht="15" x14ac:dyDescent="0.25">
      <c r="A594" s="627">
        <v>0.57708325733333399</v>
      </c>
      <c r="D594" s="540" t="s">
        <v>399</v>
      </c>
      <c r="E594" s="576"/>
      <c r="F594" s="540"/>
      <c r="H594" s="633" t="s">
        <v>330</v>
      </c>
      <c r="I594" s="540"/>
      <c r="K594" s="627">
        <v>0.57708325733333399</v>
      </c>
    </row>
    <row r="595" spans="1:11" x14ac:dyDescent="0.2">
      <c r="A595" s="627">
        <v>0.57743047933333402</v>
      </c>
      <c r="D595" s="540" t="s">
        <v>262</v>
      </c>
      <c r="E595" s="576"/>
      <c r="F595" s="540"/>
      <c r="H595" s="551"/>
      <c r="I595" s="540"/>
      <c r="K595" s="627">
        <v>0.57743047933333402</v>
      </c>
    </row>
    <row r="596" spans="1:11" x14ac:dyDescent="0.2">
      <c r="A596" s="627">
        <v>0.57777770133333406</v>
      </c>
      <c r="D596" s="540"/>
      <c r="E596" s="576"/>
      <c r="F596" s="540"/>
      <c r="H596" s="551"/>
      <c r="I596" s="540"/>
      <c r="K596" s="627">
        <v>0.57777770133333406</v>
      </c>
    </row>
    <row r="597" spans="1:11" x14ac:dyDescent="0.2">
      <c r="A597" s="627">
        <v>0.5781249233333341</v>
      </c>
      <c r="D597" s="540"/>
      <c r="E597" s="576"/>
      <c r="F597" s="540"/>
      <c r="H597" s="551"/>
      <c r="I597" s="540"/>
      <c r="K597" s="627">
        <v>0.5781249233333341</v>
      </c>
    </row>
    <row r="598" spans="1:11" x14ac:dyDescent="0.2">
      <c r="A598" s="627">
        <v>0.57847214533333413</v>
      </c>
      <c r="B598" s="543" t="s">
        <v>406</v>
      </c>
      <c r="D598" s="540"/>
      <c r="E598" s="576"/>
      <c r="F598" s="540"/>
      <c r="H598" s="551"/>
      <c r="I598" s="540"/>
      <c r="K598" s="627">
        <v>0.57847214533333413</v>
      </c>
    </row>
    <row r="599" spans="1:11" x14ac:dyDescent="0.2">
      <c r="A599" s="627">
        <v>0.57881936733333417</v>
      </c>
      <c r="B599" s="544" t="s">
        <v>262</v>
      </c>
      <c r="D599" s="542"/>
      <c r="E599" s="576"/>
      <c r="F599" s="540"/>
      <c r="H599" s="551"/>
      <c r="I599" s="540"/>
      <c r="K599" s="627">
        <v>0.57881936733333417</v>
      </c>
    </row>
    <row r="600" spans="1:11" x14ac:dyDescent="0.2">
      <c r="A600" s="627">
        <v>0.5791665893333342</v>
      </c>
      <c r="B600" s="543" t="s">
        <v>408</v>
      </c>
      <c r="D600" s="552" t="s">
        <v>2</v>
      </c>
      <c r="E600" s="576"/>
      <c r="F600" s="540"/>
      <c r="H600" s="551"/>
      <c r="I600" s="540"/>
      <c r="K600" s="627">
        <v>0.5791665893333342</v>
      </c>
    </row>
    <row r="601" spans="1:11" x14ac:dyDescent="0.2">
      <c r="A601" s="627">
        <v>0.57951381133333424</v>
      </c>
      <c r="B601" s="545"/>
      <c r="D601" s="552" t="s">
        <v>295</v>
      </c>
      <c r="E601" s="576"/>
      <c r="F601" s="540"/>
      <c r="H601" s="551"/>
      <c r="I601" s="542"/>
      <c r="K601" s="627">
        <v>0.57951381133333424</v>
      </c>
    </row>
    <row r="602" spans="1:11" ht="15" x14ac:dyDescent="0.25">
      <c r="A602" s="626">
        <v>0.57986103333333427</v>
      </c>
      <c r="D602" s="567"/>
      <c r="E602" s="576"/>
      <c r="F602" s="540"/>
      <c r="H602" s="551"/>
      <c r="I602" s="574" t="s">
        <v>26</v>
      </c>
      <c r="K602" s="626">
        <v>0.57986103333333427</v>
      </c>
    </row>
    <row r="603" spans="1:11" x14ac:dyDescent="0.2">
      <c r="A603" s="627">
        <v>0.58020825533333431</v>
      </c>
      <c r="D603" s="568"/>
      <c r="E603" s="576"/>
      <c r="F603" s="540"/>
      <c r="H603" s="551"/>
      <c r="I603" s="574" t="s">
        <v>379</v>
      </c>
      <c r="K603" s="627">
        <v>0.58020825533333431</v>
      </c>
    </row>
    <row r="604" spans="1:11" x14ac:dyDescent="0.2">
      <c r="A604" s="627">
        <v>0.58055547733333435</v>
      </c>
      <c r="D604" s="568"/>
      <c r="E604" s="576"/>
      <c r="F604" s="540"/>
      <c r="H604" s="551"/>
      <c r="I604" s="574" t="s">
        <v>409</v>
      </c>
      <c r="K604" s="627">
        <v>0.58055547733333435</v>
      </c>
    </row>
    <row r="605" spans="1:11" x14ac:dyDescent="0.2">
      <c r="A605" s="627">
        <v>0.58090269933333438</v>
      </c>
      <c r="D605" s="568"/>
      <c r="E605" s="576"/>
      <c r="F605" s="540"/>
      <c r="H605" s="551"/>
      <c r="I605" s="574"/>
      <c r="K605" s="627">
        <v>0.58090269933333438</v>
      </c>
    </row>
    <row r="606" spans="1:11" x14ac:dyDescent="0.2">
      <c r="A606" s="627">
        <v>0.58124992133333442</v>
      </c>
      <c r="D606" s="568"/>
      <c r="E606" s="576"/>
      <c r="F606" s="540"/>
      <c r="H606" s="551"/>
      <c r="I606" s="574"/>
      <c r="K606" s="627">
        <v>0.58124992133333442</v>
      </c>
    </row>
    <row r="607" spans="1:11" x14ac:dyDescent="0.2">
      <c r="A607" s="627">
        <v>0.58159714333333445</v>
      </c>
      <c r="D607" s="569"/>
      <c r="E607" s="576"/>
      <c r="F607" s="540"/>
      <c r="H607" s="551"/>
      <c r="I607" s="574"/>
      <c r="K607" s="627">
        <v>0.58159714333333445</v>
      </c>
    </row>
    <row r="608" spans="1:11" x14ac:dyDescent="0.2">
      <c r="A608" s="627">
        <v>0.58194436533333449</v>
      </c>
      <c r="D608" s="540" t="s">
        <v>399</v>
      </c>
      <c r="E608" s="576"/>
      <c r="F608" s="540"/>
      <c r="H608" s="551"/>
      <c r="I608" s="574"/>
      <c r="K608" s="627">
        <v>0.58194436533333449</v>
      </c>
    </row>
    <row r="609" spans="1:11" x14ac:dyDescent="0.2">
      <c r="A609" s="627">
        <v>0.58229158733333453</v>
      </c>
      <c r="D609" s="540" t="s">
        <v>264</v>
      </c>
      <c r="E609" s="576"/>
      <c r="F609" s="540"/>
      <c r="H609" s="551"/>
      <c r="I609" s="574"/>
      <c r="K609" s="627">
        <v>0.58229158733333453</v>
      </c>
    </row>
    <row r="610" spans="1:11" x14ac:dyDescent="0.2">
      <c r="A610" s="627">
        <v>0.58263880933333456</v>
      </c>
      <c r="D610" s="540"/>
      <c r="E610" s="576"/>
      <c r="F610" s="540"/>
      <c r="H610" s="551"/>
      <c r="I610" s="574"/>
      <c r="K610" s="627">
        <v>0.58263880933333456</v>
      </c>
    </row>
    <row r="611" spans="1:11" x14ac:dyDescent="0.2">
      <c r="A611" s="627">
        <v>0.5829860313333346</v>
      </c>
      <c r="D611" s="540"/>
      <c r="E611" s="576"/>
      <c r="F611" s="540"/>
      <c r="H611" s="553" t="s">
        <v>410</v>
      </c>
      <c r="I611" s="574"/>
      <c r="K611" s="627">
        <v>0.5829860313333346</v>
      </c>
    </row>
    <row r="612" spans="1:11" ht="15" x14ac:dyDescent="0.25">
      <c r="A612" s="626">
        <v>0.58333325333333463</v>
      </c>
      <c r="B612" s="543" t="s">
        <v>406</v>
      </c>
      <c r="D612" s="540"/>
      <c r="E612" s="576"/>
      <c r="F612" s="540"/>
      <c r="H612" s="551"/>
      <c r="I612" s="574"/>
      <c r="K612" s="626">
        <v>0.58333325333333463</v>
      </c>
    </row>
    <row r="613" spans="1:11" x14ac:dyDescent="0.2">
      <c r="A613" s="627">
        <v>0.58368047533333467</v>
      </c>
      <c r="B613" s="545" t="s">
        <v>264</v>
      </c>
      <c r="D613" s="542"/>
      <c r="E613" s="576"/>
      <c r="F613" s="540"/>
      <c r="H613" s="551"/>
      <c r="I613" s="574"/>
      <c r="K613" s="627">
        <v>0.58368047533333467</v>
      </c>
    </row>
    <row r="614" spans="1:11" x14ac:dyDescent="0.2">
      <c r="A614" s="627">
        <v>0.58402769733333471</v>
      </c>
      <c r="D614" s="552" t="s">
        <v>2</v>
      </c>
      <c r="E614" s="576"/>
      <c r="F614" s="540"/>
      <c r="H614" s="551"/>
      <c r="I614" s="574"/>
      <c r="K614" s="627">
        <v>0.58402769733333471</v>
      </c>
    </row>
    <row r="615" spans="1:11" x14ac:dyDescent="0.2">
      <c r="A615" s="627">
        <v>0.58437491933333474</v>
      </c>
      <c r="D615" s="552" t="s">
        <v>315</v>
      </c>
      <c r="E615" s="576"/>
      <c r="F615" s="540"/>
      <c r="H615" s="551"/>
      <c r="I615" s="574"/>
      <c r="K615" s="627">
        <v>0.58437491933333474</v>
      </c>
    </row>
    <row r="616" spans="1:11" ht="15" x14ac:dyDescent="0.25">
      <c r="A616" s="627">
        <v>0.58472214133333478</v>
      </c>
      <c r="D616" s="567"/>
      <c r="E616" s="576"/>
      <c r="F616" s="540"/>
      <c r="H616" s="633" t="s">
        <v>281</v>
      </c>
      <c r="I616" s="574"/>
      <c r="K616" s="627">
        <v>0.58472214133333478</v>
      </c>
    </row>
    <row r="617" spans="1:11" x14ac:dyDescent="0.2">
      <c r="A617" s="627">
        <v>0.58506936333333481</v>
      </c>
      <c r="D617" s="568"/>
      <c r="E617" s="576"/>
      <c r="F617" s="540"/>
      <c r="H617" s="551"/>
      <c r="I617" s="574"/>
      <c r="K617" s="627">
        <v>0.58506936333333481</v>
      </c>
    </row>
    <row r="618" spans="1:11" x14ac:dyDescent="0.2">
      <c r="A618" s="627">
        <v>0.58541658533333485</v>
      </c>
      <c r="D618" s="568"/>
      <c r="E618" s="576"/>
      <c r="F618" s="540"/>
      <c r="H618" s="551"/>
      <c r="I618" s="574"/>
      <c r="K618" s="627">
        <v>0.58541658533333485</v>
      </c>
    </row>
    <row r="619" spans="1:11" x14ac:dyDescent="0.2">
      <c r="A619" s="627">
        <v>0.58576380733333488</v>
      </c>
      <c r="D619" s="568"/>
      <c r="E619" s="576"/>
      <c r="F619" s="540"/>
      <c r="H619" s="551"/>
      <c r="I619" s="574"/>
      <c r="K619" s="627">
        <v>0.58576380733333488</v>
      </c>
    </row>
    <row r="620" spans="1:11" x14ac:dyDescent="0.2">
      <c r="A620" s="627">
        <v>0.58611102933333492</v>
      </c>
      <c r="D620" s="568"/>
      <c r="E620" s="576"/>
      <c r="F620" s="540"/>
      <c r="H620" s="551"/>
      <c r="I620" s="574"/>
      <c r="K620" s="627">
        <v>0.58611102933333492</v>
      </c>
    </row>
    <row r="621" spans="1:11" x14ac:dyDescent="0.2">
      <c r="A621" s="627">
        <v>0.58645825133333496</v>
      </c>
      <c r="D621" s="569"/>
      <c r="E621" s="576"/>
      <c r="F621" s="540"/>
      <c r="H621" s="551"/>
      <c r="I621" s="579" t="s">
        <v>411</v>
      </c>
      <c r="K621" s="627">
        <v>0.58645825133333496</v>
      </c>
    </row>
    <row r="622" spans="1:11" ht="15" x14ac:dyDescent="0.25">
      <c r="A622" s="626">
        <v>0.58680547333333499</v>
      </c>
      <c r="D622" s="540" t="s">
        <v>399</v>
      </c>
      <c r="E622" s="576"/>
      <c r="F622" s="540"/>
      <c r="H622" s="551"/>
      <c r="I622" s="574"/>
      <c r="K622" s="626">
        <v>0.58680547333333499</v>
      </c>
    </row>
    <row r="623" spans="1:11" x14ac:dyDescent="0.2">
      <c r="A623" s="627">
        <v>0.58715269533333503</v>
      </c>
      <c r="D623" s="540" t="s">
        <v>266</v>
      </c>
      <c r="E623" s="576"/>
      <c r="F623" s="540"/>
      <c r="H623" s="551"/>
      <c r="I623" s="574"/>
      <c r="K623" s="627">
        <v>0.58715269533333503</v>
      </c>
    </row>
    <row r="624" spans="1:11" x14ac:dyDescent="0.2">
      <c r="A624" s="627">
        <v>0.58749991733333506</v>
      </c>
      <c r="D624" s="540"/>
      <c r="E624" s="576"/>
      <c r="F624" s="540"/>
      <c r="H624" s="551"/>
      <c r="I624" s="574"/>
      <c r="K624" s="627">
        <v>0.58749991733333506</v>
      </c>
    </row>
    <row r="625" spans="1:11" x14ac:dyDescent="0.2">
      <c r="A625" s="627">
        <v>0.5878471393333351</v>
      </c>
      <c r="D625" s="540"/>
      <c r="E625" s="576"/>
      <c r="F625" s="540"/>
      <c r="H625" s="551"/>
      <c r="I625" s="574"/>
      <c r="K625" s="627">
        <v>0.5878471393333351</v>
      </c>
    </row>
    <row r="626" spans="1:11" x14ac:dyDescent="0.2">
      <c r="A626" s="627">
        <v>0.58819436133333514</v>
      </c>
      <c r="B626" s="543" t="s">
        <v>406</v>
      </c>
      <c r="D626" s="540"/>
      <c r="E626" s="576"/>
      <c r="F626" s="540"/>
      <c r="H626" s="551"/>
      <c r="I626" s="574"/>
      <c r="K626" s="627">
        <v>0.58819436133333514</v>
      </c>
    </row>
    <row r="627" spans="1:11" x14ac:dyDescent="0.2">
      <c r="A627" s="627">
        <v>0.58854158333333517</v>
      </c>
      <c r="B627" s="545" t="s">
        <v>266</v>
      </c>
      <c r="D627" s="542"/>
      <c r="E627" s="576"/>
      <c r="F627" s="540"/>
      <c r="H627" s="551"/>
      <c r="I627" s="574"/>
      <c r="K627" s="627">
        <v>0.58854158333333517</v>
      </c>
    </row>
    <row r="628" spans="1:11" x14ac:dyDescent="0.2">
      <c r="A628" s="627">
        <v>0.58888880533333521</v>
      </c>
      <c r="D628" s="552" t="s">
        <v>2</v>
      </c>
      <c r="E628" s="576"/>
      <c r="F628" s="540"/>
      <c r="H628" s="551"/>
      <c r="I628" s="574"/>
      <c r="K628" s="627">
        <v>0.58888880533333521</v>
      </c>
    </row>
    <row r="629" spans="1:11" x14ac:dyDescent="0.2">
      <c r="A629" s="627">
        <v>0.58923602733333524</v>
      </c>
      <c r="D629" s="552" t="s">
        <v>315</v>
      </c>
      <c r="E629" s="576"/>
      <c r="F629" s="540"/>
      <c r="H629" s="551"/>
      <c r="I629" s="574"/>
      <c r="K629" s="627">
        <v>0.58923602733333524</v>
      </c>
    </row>
    <row r="630" spans="1:11" x14ac:dyDescent="0.2">
      <c r="A630" s="627">
        <v>0.58958324933333528</v>
      </c>
      <c r="D630" s="567"/>
      <c r="E630" s="576"/>
      <c r="F630" s="540"/>
      <c r="H630" s="551"/>
      <c r="I630" s="574"/>
      <c r="K630" s="627">
        <v>0.58958324933333528</v>
      </c>
    </row>
    <row r="631" spans="1:11" x14ac:dyDescent="0.2">
      <c r="A631" s="627">
        <v>0.58993047133333532</v>
      </c>
      <c r="D631" s="568"/>
      <c r="E631" s="576"/>
      <c r="F631" s="540"/>
      <c r="H631" s="551"/>
      <c r="I631" s="574"/>
      <c r="K631" s="627">
        <v>0.58993047133333532</v>
      </c>
    </row>
    <row r="632" spans="1:11" ht="15" x14ac:dyDescent="0.25">
      <c r="A632" s="626">
        <v>0.59027769333333535</v>
      </c>
      <c r="D632" s="568"/>
      <c r="E632" s="576"/>
      <c r="F632" s="540"/>
      <c r="H632" s="551"/>
      <c r="I632" s="574"/>
      <c r="K632" s="626">
        <v>0.59027769333333535</v>
      </c>
    </row>
    <row r="633" spans="1:11" x14ac:dyDescent="0.2">
      <c r="A633" s="627">
        <v>0.59062491533333539</v>
      </c>
      <c r="D633" s="568"/>
      <c r="E633" s="576"/>
      <c r="F633" s="540"/>
      <c r="H633" s="551"/>
      <c r="I633" s="574"/>
      <c r="K633" s="627">
        <v>0.59062491533333539</v>
      </c>
    </row>
    <row r="634" spans="1:11" x14ac:dyDescent="0.2">
      <c r="A634" s="627">
        <v>0.59097213733333542</v>
      </c>
      <c r="D634" s="568"/>
      <c r="E634" s="576"/>
      <c r="F634" s="540"/>
      <c r="H634" s="551"/>
      <c r="I634" s="574"/>
      <c r="K634" s="627">
        <v>0.59097213733333542</v>
      </c>
    </row>
    <row r="635" spans="1:11" x14ac:dyDescent="0.2">
      <c r="A635" s="627">
        <v>0.59131935933333546</v>
      </c>
      <c r="D635" s="569"/>
      <c r="E635" s="576"/>
      <c r="F635" s="540"/>
      <c r="H635" s="551"/>
      <c r="I635" s="574"/>
      <c r="K635" s="627">
        <v>0.59131935933333546</v>
      </c>
    </row>
    <row r="636" spans="1:11" x14ac:dyDescent="0.2">
      <c r="A636" s="627">
        <v>0.5916665813333355</v>
      </c>
      <c r="D636" s="540" t="s">
        <v>399</v>
      </c>
      <c r="E636" s="576"/>
      <c r="F636" s="540"/>
      <c r="H636" s="551"/>
      <c r="I636" s="574"/>
      <c r="K636" s="627">
        <v>0.5916665813333355</v>
      </c>
    </row>
    <row r="637" spans="1:11" x14ac:dyDescent="0.2">
      <c r="A637" s="627">
        <v>0.59201380333333553</v>
      </c>
      <c r="D637" s="540" t="s">
        <v>271</v>
      </c>
      <c r="E637" s="576"/>
      <c r="F637" s="540"/>
      <c r="H637" s="551"/>
      <c r="I637" s="574"/>
      <c r="K637" s="627">
        <v>0.59201380333333553</v>
      </c>
    </row>
    <row r="638" spans="1:11" x14ac:dyDescent="0.2">
      <c r="A638" s="627">
        <v>0.59236102533333557</v>
      </c>
      <c r="D638" s="540"/>
      <c r="E638" s="576"/>
      <c r="F638" s="540"/>
      <c r="H638" s="551"/>
      <c r="I638" s="574"/>
      <c r="K638" s="627">
        <v>0.59236102533333557</v>
      </c>
    </row>
    <row r="639" spans="1:11" x14ac:dyDescent="0.2">
      <c r="A639" s="627">
        <v>0.5927082473333356</v>
      </c>
      <c r="D639" s="540"/>
      <c r="E639" s="576"/>
      <c r="F639" s="540"/>
      <c r="H639" s="551"/>
      <c r="I639" s="574"/>
      <c r="K639" s="627">
        <v>0.5927082473333356</v>
      </c>
    </row>
    <row r="640" spans="1:11" x14ac:dyDescent="0.2">
      <c r="A640" s="627">
        <v>0.59305546933333564</v>
      </c>
      <c r="B640" s="543" t="s">
        <v>406</v>
      </c>
      <c r="D640" s="540"/>
      <c r="E640" s="576"/>
      <c r="F640" s="540"/>
      <c r="H640" s="551"/>
      <c r="I640" s="574"/>
      <c r="K640" s="627">
        <v>0.59305546933333564</v>
      </c>
    </row>
    <row r="641" spans="1:11" x14ac:dyDescent="0.2">
      <c r="A641" s="627">
        <v>0.59340269133333567</v>
      </c>
      <c r="B641" s="545" t="s">
        <v>271</v>
      </c>
      <c r="D641" s="542"/>
      <c r="E641" s="576"/>
      <c r="F641" s="540"/>
      <c r="H641" s="551"/>
      <c r="I641" s="579" t="s">
        <v>412</v>
      </c>
      <c r="K641" s="627">
        <v>0.59340269133333567</v>
      </c>
    </row>
    <row r="642" spans="1:11" ht="15" x14ac:dyDescent="0.25">
      <c r="A642" s="626">
        <v>0.59374991333333571</v>
      </c>
      <c r="D642" s="552" t="s">
        <v>2</v>
      </c>
      <c r="E642" s="576"/>
      <c r="F642" s="540"/>
      <c r="H642" s="551"/>
      <c r="I642" s="574"/>
      <c r="K642" s="626">
        <v>0.59374991333333571</v>
      </c>
    </row>
    <row r="643" spans="1:11" x14ac:dyDescent="0.2">
      <c r="A643" s="627">
        <v>0.59409713533333575</v>
      </c>
      <c r="D643" s="553" t="s">
        <v>315</v>
      </c>
      <c r="E643" s="576"/>
      <c r="F643" s="540"/>
      <c r="H643" s="553" t="s">
        <v>413</v>
      </c>
      <c r="I643" s="574"/>
      <c r="K643" s="627">
        <v>0.59409713533333575</v>
      </c>
    </row>
    <row r="644" spans="1:11" ht="15" x14ac:dyDescent="0.25">
      <c r="A644" s="627">
        <v>0.59444435733333578</v>
      </c>
      <c r="E644" s="576"/>
      <c r="F644" s="540"/>
      <c r="H644" s="633" t="s">
        <v>284</v>
      </c>
      <c r="I644" s="574"/>
      <c r="K644" s="627">
        <v>0.59444435733333578</v>
      </c>
    </row>
    <row r="645" spans="1:11" x14ac:dyDescent="0.2">
      <c r="A645" s="627">
        <v>0.59479157933333582</v>
      </c>
      <c r="E645" s="576"/>
      <c r="F645" s="540"/>
      <c r="H645" s="551"/>
      <c r="I645" s="574"/>
      <c r="K645" s="627">
        <v>0.59479157933333582</v>
      </c>
    </row>
    <row r="646" spans="1:11" x14ac:dyDescent="0.2">
      <c r="A646" s="627">
        <v>0.59513880133333585</v>
      </c>
      <c r="E646" s="576"/>
      <c r="F646" s="540"/>
      <c r="H646" s="551"/>
      <c r="I646" s="574"/>
      <c r="K646" s="627">
        <v>0.59513880133333585</v>
      </c>
    </row>
    <row r="647" spans="1:11" x14ac:dyDescent="0.2">
      <c r="A647" s="627">
        <v>0.59548602333333589</v>
      </c>
      <c r="E647" s="576"/>
      <c r="F647" s="540"/>
      <c r="H647" s="551"/>
      <c r="I647" s="574"/>
      <c r="K647" s="627">
        <v>0.59548602333333589</v>
      </c>
    </row>
    <row r="648" spans="1:11" x14ac:dyDescent="0.2">
      <c r="A648" s="627">
        <v>0.59583324533333593</v>
      </c>
      <c r="E648" s="576"/>
      <c r="F648" s="540"/>
      <c r="H648" s="551"/>
      <c r="I648" s="574"/>
      <c r="K648" s="627">
        <v>0.59583324533333593</v>
      </c>
    </row>
    <row r="649" spans="1:11" x14ac:dyDescent="0.2">
      <c r="A649" s="627">
        <v>0.59618046733333596</v>
      </c>
      <c r="E649" s="576"/>
      <c r="F649" s="540"/>
      <c r="H649" s="551"/>
      <c r="I649" s="574"/>
      <c r="K649" s="627">
        <v>0.59618046733333596</v>
      </c>
    </row>
    <row r="650" spans="1:11" x14ac:dyDescent="0.2">
      <c r="A650" s="627">
        <v>0.596527689333336</v>
      </c>
      <c r="E650" s="576"/>
      <c r="F650" s="540"/>
      <c r="H650" s="551"/>
      <c r="I650" s="574"/>
      <c r="K650" s="627">
        <v>0.596527689333336</v>
      </c>
    </row>
    <row r="651" spans="1:11" x14ac:dyDescent="0.2">
      <c r="A651" s="627">
        <v>0.59687491133333603</v>
      </c>
      <c r="E651" s="576"/>
      <c r="F651" s="540"/>
      <c r="H651" s="551"/>
      <c r="I651" s="574"/>
      <c r="K651" s="627">
        <v>0.59687491133333603</v>
      </c>
    </row>
    <row r="652" spans="1:11" ht="15" x14ac:dyDescent="0.25">
      <c r="A652" s="626">
        <v>0.59722213333333607</v>
      </c>
      <c r="E652" s="576"/>
      <c r="F652" s="540"/>
      <c r="H652" s="551"/>
      <c r="I652" s="574"/>
      <c r="K652" s="626">
        <v>0.59722213333333607</v>
      </c>
    </row>
    <row r="653" spans="1:11" x14ac:dyDescent="0.2">
      <c r="A653" s="627">
        <v>0.59756935533333611</v>
      </c>
      <c r="E653" s="576"/>
      <c r="F653" s="540"/>
      <c r="H653" s="551"/>
      <c r="I653" s="574"/>
      <c r="K653" s="627">
        <v>0.59756935533333611</v>
      </c>
    </row>
    <row r="654" spans="1:11" x14ac:dyDescent="0.2">
      <c r="A654" s="627">
        <v>0.59791657733333614</v>
      </c>
      <c r="E654" s="576"/>
      <c r="F654" s="540"/>
      <c r="H654" s="551"/>
      <c r="I654" s="574"/>
      <c r="K654" s="627">
        <v>0.59791657733333614</v>
      </c>
    </row>
    <row r="655" spans="1:11" x14ac:dyDescent="0.2">
      <c r="A655" s="627">
        <v>0.59826379933333618</v>
      </c>
      <c r="E655" s="576"/>
      <c r="F655" s="540"/>
      <c r="H655" s="551"/>
      <c r="I655" s="574"/>
      <c r="K655" s="627">
        <v>0.59826379933333618</v>
      </c>
    </row>
    <row r="656" spans="1:11" x14ac:dyDescent="0.2">
      <c r="A656" s="627">
        <v>0.59861102133333621</v>
      </c>
      <c r="E656" s="576"/>
      <c r="F656" s="540"/>
      <c r="H656" s="551"/>
      <c r="I656" s="574"/>
      <c r="K656" s="627">
        <v>0.59861102133333621</v>
      </c>
    </row>
    <row r="657" spans="1:11" x14ac:dyDescent="0.2">
      <c r="A657" s="627">
        <v>0.59895824333333625</v>
      </c>
      <c r="E657" s="576"/>
      <c r="F657" s="540"/>
      <c r="H657" s="553" t="s">
        <v>343</v>
      </c>
      <c r="I657" s="574"/>
      <c r="K657" s="627">
        <v>0.59895824333333625</v>
      </c>
    </row>
    <row r="658" spans="1:11" x14ac:dyDescent="0.2">
      <c r="A658" s="627">
        <v>0.59930546533333628</v>
      </c>
      <c r="E658" s="576"/>
      <c r="F658" s="540"/>
      <c r="H658" s="643"/>
      <c r="I658" s="574"/>
      <c r="K658" s="627">
        <v>0.59930546533333628</v>
      </c>
    </row>
    <row r="659" spans="1:11" x14ac:dyDescent="0.2">
      <c r="A659" s="627">
        <v>0.59965268733333632</v>
      </c>
      <c r="E659" s="576"/>
      <c r="F659" s="540"/>
      <c r="H659" s="643"/>
      <c r="I659" s="575"/>
      <c r="K659" s="627">
        <v>0.59965268733333632</v>
      </c>
    </row>
    <row r="660" spans="1:11" x14ac:dyDescent="0.2">
      <c r="A660" s="627">
        <v>0.59999990933333636</v>
      </c>
      <c r="E660" s="576"/>
      <c r="F660" s="540"/>
      <c r="H660" s="634"/>
      <c r="K660" s="627">
        <v>0.59999990933333636</v>
      </c>
    </row>
    <row r="661" spans="1:11" x14ac:dyDescent="0.2">
      <c r="A661" s="627">
        <v>0.60034713133333639</v>
      </c>
      <c r="E661" s="576"/>
      <c r="F661" s="540"/>
      <c r="H661" s="635"/>
      <c r="K661" s="627">
        <v>0.60034713133333639</v>
      </c>
    </row>
    <row r="662" spans="1:11" ht="15" x14ac:dyDescent="0.25">
      <c r="A662" s="626">
        <v>0.60069435333333643</v>
      </c>
      <c r="D662" s="567"/>
      <c r="E662" s="576"/>
      <c r="F662" s="540"/>
      <c r="K662" s="626">
        <v>0.60069435333333643</v>
      </c>
    </row>
    <row r="663" spans="1:11" x14ac:dyDescent="0.2">
      <c r="A663" s="627">
        <v>0.60104157533333646</v>
      </c>
      <c r="D663" s="569"/>
      <c r="E663" s="576"/>
      <c r="F663" s="540"/>
      <c r="K663" s="627">
        <v>0.60104157533333646</v>
      </c>
    </row>
    <row r="664" spans="1:11" x14ac:dyDescent="0.2">
      <c r="A664" s="627">
        <v>0.6013887973333365</v>
      </c>
      <c r="B664" s="543" t="s">
        <v>297</v>
      </c>
      <c r="D664" s="540" t="s">
        <v>298</v>
      </c>
      <c r="E664" s="576"/>
      <c r="F664" s="540"/>
      <c r="K664" s="627">
        <v>0.6013887973333365</v>
      </c>
    </row>
    <row r="665" spans="1:11" x14ac:dyDescent="0.2">
      <c r="A665" s="627">
        <v>0.60173601933333654</v>
      </c>
      <c r="B665" s="544" t="s">
        <v>248</v>
      </c>
      <c r="D665" s="540" t="s">
        <v>248</v>
      </c>
      <c r="E665" s="576"/>
      <c r="F665" s="540"/>
      <c r="K665" s="627">
        <v>0.60173601933333654</v>
      </c>
    </row>
    <row r="666" spans="1:11" x14ac:dyDescent="0.2">
      <c r="A666" s="627">
        <v>0.60208324133333657</v>
      </c>
      <c r="B666" s="544"/>
      <c r="D666" s="540"/>
      <c r="E666" s="576"/>
      <c r="F666" s="540"/>
      <c r="K666" s="627">
        <v>0.60208324133333657</v>
      </c>
    </row>
    <row r="667" spans="1:11" x14ac:dyDescent="0.2">
      <c r="A667" s="627">
        <v>0.60243046333333661</v>
      </c>
      <c r="B667" s="545"/>
      <c r="D667" s="542"/>
      <c r="E667" s="576"/>
      <c r="F667" s="540"/>
      <c r="K667" s="627">
        <v>0.60243046333333661</v>
      </c>
    </row>
    <row r="668" spans="1:11" x14ac:dyDescent="0.2">
      <c r="A668" s="627">
        <v>0.60277768533333664</v>
      </c>
      <c r="D668" s="548" t="s">
        <v>4</v>
      </c>
      <c r="E668" s="576"/>
      <c r="F668" s="540"/>
      <c r="K668" s="627">
        <v>0.60277768533333664</v>
      </c>
    </row>
    <row r="669" spans="1:11" x14ac:dyDescent="0.2">
      <c r="A669" s="627">
        <v>0.60312490733333668</v>
      </c>
      <c r="D669" s="548" t="s">
        <v>236</v>
      </c>
      <c r="E669" s="576"/>
      <c r="F669" s="540"/>
      <c r="K669" s="627">
        <v>0.60312490733333668</v>
      </c>
    </row>
    <row r="670" spans="1:11" x14ac:dyDescent="0.2">
      <c r="A670" s="627">
        <v>0.60347212933333672</v>
      </c>
      <c r="B670" s="543" t="s">
        <v>414</v>
      </c>
      <c r="D670" s="548" t="s">
        <v>415</v>
      </c>
      <c r="E670" s="576"/>
      <c r="F670" s="540"/>
      <c r="K670" s="627">
        <v>0.60347212933333672</v>
      </c>
    </row>
    <row r="671" spans="1:11" x14ac:dyDescent="0.2">
      <c r="A671" s="627">
        <v>0.60381935133333675</v>
      </c>
      <c r="B671" s="545" t="s">
        <v>248</v>
      </c>
      <c r="D671" s="548"/>
      <c r="E671" s="576"/>
      <c r="F671" s="542"/>
      <c r="K671" s="627">
        <v>0.60381935133333675</v>
      </c>
    </row>
    <row r="672" spans="1:11" ht="15" x14ac:dyDescent="0.25">
      <c r="A672" s="626">
        <v>0.60416657333333679</v>
      </c>
      <c r="D672" s="567"/>
      <c r="E672" s="576"/>
      <c r="F672" s="552" t="s">
        <v>17</v>
      </c>
      <c r="K672" s="626">
        <v>0.60416657333333679</v>
      </c>
    </row>
    <row r="673" spans="1:11" x14ac:dyDescent="0.2">
      <c r="A673" s="627">
        <v>0.60451379533333682</v>
      </c>
      <c r="D673" s="569"/>
      <c r="E673" s="576"/>
      <c r="F673" s="552" t="s">
        <v>243</v>
      </c>
      <c r="K673" s="627">
        <v>0.60451379533333682</v>
      </c>
    </row>
    <row r="674" spans="1:11" x14ac:dyDescent="0.2">
      <c r="A674" s="627">
        <v>0.60486101733333686</v>
      </c>
      <c r="B674" s="543" t="s">
        <v>304</v>
      </c>
      <c r="D674" s="540" t="s">
        <v>298</v>
      </c>
      <c r="E674" s="576"/>
      <c r="F674" s="552" t="s">
        <v>336</v>
      </c>
      <c r="K674" s="627">
        <v>0.60486101733333686</v>
      </c>
    </row>
    <row r="675" spans="1:11" x14ac:dyDescent="0.2">
      <c r="A675" s="627">
        <v>0.60520823933333689</v>
      </c>
      <c r="B675" s="544" t="s">
        <v>248</v>
      </c>
      <c r="D675" s="540" t="s">
        <v>248</v>
      </c>
      <c r="E675" s="576"/>
      <c r="F675" s="552"/>
      <c r="K675" s="627">
        <v>0.60520823933333689</v>
      </c>
    </row>
    <row r="676" spans="1:11" x14ac:dyDescent="0.2">
      <c r="A676" s="627">
        <v>0.60555546133333693</v>
      </c>
      <c r="B676" s="544"/>
      <c r="D676" s="540"/>
      <c r="E676" s="576"/>
      <c r="F676" s="552"/>
      <c r="K676" s="627">
        <v>0.60555546133333693</v>
      </c>
    </row>
    <row r="677" spans="1:11" x14ac:dyDescent="0.2">
      <c r="A677" s="627">
        <v>0.60590268333333697</v>
      </c>
      <c r="B677" s="545"/>
      <c r="D677" s="542"/>
      <c r="E677" s="576"/>
      <c r="F677" s="552"/>
      <c r="K677" s="627">
        <v>0.60590268333333697</v>
      </c>
    </row>
    <row r="678" spans="1:11" x14ac:dyDescent="0.2">
      <c r="A678" s="627">
        <v>0.606249905333337</v>
      </c>
      <c r="D678" s="552" t="s">
        <v>4</v>
      </c>
      <c r="E678" s="576"/>
      <c r="F678" s="552"/>
      <c r="K678" s="627">
        <v>0.606249905333337</v>
      </c>
    </row>
    <row r="679" spans="1:11" x14ac:dyDescent="0.2">
      <c r="A679" s="627">
        <v>0.60659712733333704</v>
      </c>
      <c r="D679" s="552" t="s">
        <v>243</v>
      </c>
      <c r="E679" s="576"/>
      <c r="F679" s="552"/>
      <c r="K679" s="627">
        <v>0.60659712733333704</v>
      </c>
    </row>
    <row r="680" spans="1:11" x14ac:dyDescent="0.2">
      <c r="A680" s="627">
        <v>0.60694434933333707</v>
      </c>
      <c r="D680" s="552" t="s">
        <v>416</v>
      </c>
      <c r="E680" s="576"/>
      <c r="F680" s="552"/>
      <c r="K680" s="627">
        <v>0.60694434933333707</v>
      </c>
    </row>
    <row r="681" spans="1:11" x14ac:dyDescent="0.2">
      <c r="A681" s="627">
        <v>0.60729157133333711</v>
      </c>
      <c r="D681" s="553"/>
      <c r="E681" s="576"/>
      <c r="F681" s="552"/>
      <c r="K681" s="627">
        <v>0.60729157133333711</v>
      </c>
    </row>
    <row r="682" spans="1:11" ht="15" x14ac:dyDescent="0.25">
      <c r="A682" s="626">
        <v>0.60763879333333715</v>
      </c>
      <c r="E682" s="576"/>
      <c r="F682" s="552"/>
      <c r="K682" s="626">
        <v>0.60763879333333715</v>
      </c>
    </row>
    <row r="683" spans="1:11" x14ac:dyDescent="0.2">
      <c r="A683" s="627">
        <v>0.60798601533333718</v>
      </c>
      <c r="E683" s="576"/>
      <c r="F683" s="552"/>
      <c r="K683" s="627">
        <v>0.60798601533333718</v>
      </c>
    </row>
    <row r="684" spans="1:11" x14ac:dyDescent="0.2">
      <c r="A684" s="627">
        <v>0.60833323733333722</v>
      </c>
      <c r="E684" s="576"/>
      <c r="F684" s="552"/>
      <c r="K684" s="627">
        <v>0.60833323733333722</v>
      </c>
    </row>
    <row r="685" spans="1:11" x14ac:dyDescent="0.2">
      <c r="A685" s="627">
        <v>0.60868045933333725</v>
      </c>
      <c r="E685" s="576"/>
      <c r="F685" s="552"/>
      <c r="K685" s="627">
        <v>0.60868045933333725</v>
      </c>
    </row>
    <row r="686" spans="1:11" x14ac:dyDescent="0.2">
      <c r="A686" s="627">
        <v>0.60902768133333729</v>
      </c>
      <c r="E686" s="576"/>
      <c r="F686" s="551"/>
      <c r="G686" s="567"/>
      <c r="K686" s="627">
        <v>0.60902768133333729</v>
      </c>
    </row>
    <row r="687" spans="1:11" x14ac:dyDescent="0.2">
      <c r="A687" s="627">
        <v>0.60937490333333733</v>
      </c>
      <c r="E687" s="576"/>
      <c r="F687" s="551"/>
      <c r="G687" s="568"/>
      <c r="K687" s="627">
        <v>0.60937490333333733</v>
      </c>
    </row>
    <row r="688" spans="1:11" x14ac:dyDescent="0.2">
      <c r="A688" s="627">
        <v>0.60972212533333736</v>
      </c>
      <c r="E688" s="576"/>
      <c r="F688" s="551"/>
      <c r="G688" s="568"/>
      <c r="K688" s="627">
        <v>0.60972212533333736</v>
      </c>
    </row>
    <row r="689" spans="1:11" x14ac:dyDescent="0.2">
      <c r="A689" s="627">
        <v>0.6100693473333374</v>
      </c>
      <c r="E689" s="576"/>
      <c r="F689" s="551"/>
      <c r="G689" s="568"/>
      <c r="K689" s="627">
        <v>0.6100693473333374</v>
      </c>
    </row>
    <row r="690" spans="1:11" x14ac:dyDescent="0.2">
      <c r="A690" s="627">
        <v>0.61041656933333743</v>
      </c>
      <c r="E690" s="576"/>
      <c r="F690" s="551"/>
      <c r="G690" s="568"/>
      <c r="K690" s="627">
        <v>0.61041656933333743</v>
      </c>
    </row>
    <row r="691" spans="1:11" x14ac:dyDescent="0.2">
      <c r="A691" s="627">
        <v>0.61076379133333747</v>
      </c>
      <c r="E691" s="576"/>
      <c r="F691" s="551"/>
      <c r="G691" s="569"/>
      <c r="K691" s="627">
        <v>0.61076379133333747</v>
      </c>
    </row>
    <row r="692" spans="1:11" ht="15" x14ac:dyDescent="0.25">
      <c r="A692" s="626">
        <v>0.6111110133333375</v>
      </c>
      <c r="E692" s="576"/>
      <c r="F692" s="551"/>
      <c r="G692" s="540" t="s">
        <v>320</v>
      </c>
      <c r="K692" s="626">
        <v>0.6111110133333375</v>
      </c>
    </row>
    <row r="693" spans="1:11" x14ac:dyDescent="0.2">
      <c r="A693" s="627">
        <v>0.61145823533333754</v>
      </c>
      <c r="E693" s="576"/>
      <c r="F693" s="551"/>
      <c r="G693" s="540" t="s">
        <v>417</v>
      </c>
      <c r="K693" s="627">
        <v>0.61145823533333754</v>
      </c>
    </row>
    <row r="694" spans="1:11" x14ac:dyDescent="0.2">
      <c r="A694" s="627">
        <v>0.61180545733333758</v>
      </c>
      <c r="D694" s="567"/>
      <c r="E694" s="576"/>
      <c r="F694" s="551"/>
      <c r="G694" s="540"/>
      <c r="K694" s="627">
        <v>0.61180545733333758</v>
      </c>
    </row>
    <row r="695" spans="1:11" x14ac:dyDescent="0.2">
      <c r="A695" s="627">
        <v>0.61215267933333761</v>
      </c>
      <c r="D695" s="569"/>
      <c r="E695" s="576"/>
      <c r="F695" s="551"/>
      <c r="G695" s="540"/>
      <c r="K695" s="627">
        <v>0.61215267933333761</v>
      </c>
    </row>
    <row r="696" spans="1:11" x14ac:dyDescent="0.2">
      <c r="A696" s="627">
        <v>0.61249990133333765</v>
      </c>
      <c r="D696" s="540" t="s">
        <v>316</v>
      </c>
      <c r="E696" s="576"/>
      <c r="F696" s="551"/>
      <c r="G696" s="540"/>
      <c r="K696" s="627">
        <v>0.61249990133333765</v>
      </c>
    </row>
    <row r="697" spans="1:11" x14ac:dyDescent="0.2">
      <c r="A697" s="627">
        <v>0.61284712333333768</v>
      </c>
      <c r="D697" s="540" t="s">
        <v>248</v>
      </c>
      <c r="E697" s="576"/>
      <c r="F697" s="551"/>
      <c r="G697" s="540"/>
      <c r="K697" s="627">
        <v>0.61284712333333768</v>
      </c>
    </row>
    <row r="698" spans="1:11" x14ac:dyDescent="0.2">
      <c r="A698" s="627">
        <v>0.61319434533333772</v>
      </c>
      <c r="B698" s="543" t="s">
        <v>317</v>
      </c>
      <c r="D698" s="540"/>
      <c r="E698" s="576"/>
      <c r="F698" s="551"/>
      <c r="G698" s="540"/>
      <c r="K698" s="627">
        <v>0.61319434533333772</v>
      </c>
    </row>
    <row r="699" spans="1:11" x14ac:dyDescent="0.2">
      <c r="A699" s="627">
        <v>0.61354156733333776</v>
      </c>
      <c r="B699" s="544" t="s">
        <v>248</v>
      </c>
      <c r="D699" s="540"/>
      <c r="E699" s="576"/>
      <c r="F699" s="551"/>
      <c r="G699" s="540"/>
      <c r="K699" s="627">
        <v>0.61354156733333776</v>
      </c>
    </row>
    <row r="700" spans="1:11" x14ac:dyDescent="0.2">
      <c r="A700" s="627">
        <v>0.61388878933333779</v>
      </c>
      <c r="B700" s="544"/>
      <c r="D700" s="540"/>
      <c r="E700" s="576"/>
      <c r="F700" s="551"/>
      <c r="G700" s="540"/>
      <c r="K700" s="627">
        <v>0.61388878933333779</v>
      </c>
    </row>
    <row r="701" spans="1:11" x14ac:dyDescent="0.2">
      <c r="A701" s="627">
        <v>0.61423601133333783</v>
      </c>
      <c r="B701" s="545"/>
      <c r="D701" s="542"/>
      <c r="E701" s="576"/>
      <c r="F701" s="551"/>
      <c r="G701" s="540"/>
      <c r="K701" s="627">
        <v>0.61423601133333783</v>
      </c>
    </row>
    <row r="702" spans="1:11" ht="15" x14ac:dyDescent="0.25">
      <c r="A702" s="626">
        <v>0.61458323333333786</v>
      </c>
      <c r="D702" s="548" t="s">
        <v>10</v>
      </c>
      <c r="E702" s="576"/>
      <c r="F702" s="551"/>
      <c r="G702" s="540"/>
      <c r="K702" s="626">
        <v>0.61458323333333786</v>
      </c>
    </row>
    <row r="703" spans="1:11" x14ac:dyDescent="0.2">
      <c r="A703" s="627">
        <v>0.6149304553333379</v>
      </c>
      <c r="D703" s="549" t="s">
        <v>418</v>
      </c>
      <c r="E703" s="576"/>
      <c r="F703" s="551"/>
      <c r="G703" s="540"/>
      <c r="K703" s="627">
        <v>0.6149304553333379</v>
      </c>
    </row>
    <row r="704" spans="1:11" x14ac:dyDescent="0.2">
      <c r="A704" s="627">
        <v>0.61527767733333794</v>
      </c>
      <c r="E704" s="576"/>
      <c r="F704" s="551"/>
      <c r="G704" s="540"/>
      <c r="K704" s="627">
        <v>0.61527767733333794</v>
      </c>
    </row>
    <row r="705" spans="1:11" x14ac:dyDescent="0.2">
      <c r="A705" s="627">
        <v>0.61562489933333797</v>
      </c>
      <c r="E705" s="576"/>
      <c r="F705" s="551"/>
      <c r="G705" s="540"/>
      <c r="K705" s="627">
        <v>0.61562489933333797</v>
      </c>
    </row>
    <row r="706" spans="1:11" x14ac:dyDescent="0.2">
      <c r="A706" s="627">
        <v>0.61597212133333801</v>
      </c>
      <c r="E706" s="576"/>
      <c r="F706" s="551"/>
      <c r="G706" s="540"/>
      <c r="K706" s="627">
        <v>0.61597212133333801</v>
      </c>
    </row>
    <row r="707" spans="1:11" x14ac:dyDescent="0.2">
      <c r="A707" s="627">
        <v>0.61631934333333804</v>
      </c>
      <c r="E707" s="576"/>
      <c r="F707" s="551"/>
      <c r="G707" s="540"/>
      <c r="K707" s="627">
        <v>0.61631934333333804</v>
      </c>
    </row>
    <row r="708" spans="1:11" x14ac:dyDescent="0.2">
      <c r="A708" s="627">
        <v>0.61666656533333808</v>
      </c>
      <c r="E708" s="576"/>
      <c r="F708" s="551"/>
      <c r="G708" s="540"/>
      <c r="K708" s="627">
        <v>0.61666656533333808</v>
      </c>
    </row>
    <row r="709" spans="1:11" x14ac:dyDescent="0.2">
      <c r="A709" s="627">
        <v>0.61701378733333812</v>
      </c>
      <c r="E709" s="576"/>
      <c r="F709" s="551"/>
      <c r="G709" s="540"/>
      <c r="K709" s="627">
        <v>0.61701378733333812</v>
      </c>
    </row>
    <row r="710" spans="1:11" x14ac:dyDescent="0.2">
      <c r="A710" s="627">
        <v>0.61736100933333815</v>
      </c>
      <c r="E710" s="576"/>
      <c r="F710" s="551"/>
      <c r="G710" s="540"/>
      <c r="K710" s="627">
        <v>0.61736100933333815</v>
      </c>
    </row>
    <row r="711" spans="1:11" x14ac:dyDescent="0.2">
      <c r="A711" s="627">
        <v>0.61770823133333819</v>
      </c>
      <c r="E711" s="576"/>
      <c r="F711" s="551"/>
      <c r="G711" s="540"/>
      <c r="K711" s="627">
        <v>0.61770823133333819</v>
      </c>
    </row>
    <row r="712" spans="1:11" ht="15" x14ac:dyDescent="0.25">
      <c r="A712" s="626">
        <v>0.61805545333333822</v>
      </c>
      <c r="E712" s="576"/>
      <c r="F712" s="551"/>
      <c r="G712" s="540"/>
      <c r="K712" s="626">
        <v>0.61805545333333822</v>
      </c>
    </row>
    <row r="713" spans="1:11" x14ac:dyDescent="0.2">
      <c r="A713" s="627">
        <v>0.61840267533333826</v>
      </c>
      <c r="E713" s="576"/>
      <c r="F713" s="551"/>
      <c r="G713" s="540"/>
      <c r="K713" s="627">
        <v>0.61840267533333826</v>
      </c>
    </row>
    <row r="714" spans="1:11" x14ac:dyDescent="0.2">
      <c r="A714" s="627">
        <v>0.61874989733333829</v>
      </c>
      <c r="D714" s="567"/>
      <c r="E714" s="576"/>
      <c r="F714" s="551"/>
      <c r="G714" s="540"/>
      <c r="K714" s="627">
        <v>0.61874989733333829</v>
      </c>
    </row>
    <row r="715" spans="1:11" x14ac:dyDescent="0.2">
      <c r="A715" s="627">
        <v>0.61909711933333833</v>
      </c>
      <c r="D715" s="569"/>
      <c r="E715" s="576"/>
      <c r="F715" s="551"/>
      <c r="G715" s="540"/>
      <c r="K715" s="627">
        <v>0.61909711933333833</v>
      </c>
    </row>
    <row r="716" spans="1:11" x14ac:dyDescent="0.2">
      <c r="A716" s="627">
        <v>0.61944434133333837</v>
      </c>
      <c r="D716" s="540" t="s">
        <v>316</v>
      </c>
      <c r="E716" s="576"/>
      <c r="F716" s="560" t="s">
        <v>307</v>
      </c>
      <c r="G716" s="540"/>
      <c r="K716" s="627">
        <v>0.61944434133333837</v>
      </c>
    </row>
    <row r="717" spans="1:11" x14ac:dyDescent="0.2">
      <c r="A717" s="627">
        <v>0.6197915633333384</v>
      </c>
      <c r="D717" s="540" t="s">
        <v>248</v>
      </c>
      <c r="E717" s="576"/>
      <c r="F717" s="551"/>
      <c r="G717" s="540"/>
      <c r="K717" s="627">
        <v>0.6197915633333384</v>
      </c>
    </row>
    <row r="718" spans="1:11" x14ac:dyDescent="0.2">
      <c r="A718" s="627">
        <v>0.62013878533333844</v>
      </c>
      <c r="B718" s="543" t="s">
        <v>322</v>
      </c>
      <c r="D718" s="540"/>
      <c r="E718" s="576"/>
      <c r="F718" s="551"/>
      <c r="G718" s="540"/>
      <c r="K718" s="627">
        <v>0.62013878533333844</v>
      </c>
    </row>
    <row r="719" spans="1:11" x14ac:dyDescent="0.2">
      <c r="A719" s="627">
        <v>0.62048600733333847</v>
      </c>
      <c r="B719" s="544" t="s">
        <v>248</v>
      </c>
      <c r="D719" s="540"/>
      <c r="E719" s="576"/>
      <c r="F719" s="551"/>
      <c r="G719" s="540"/>
      <c r="K719" s="627">
        <v>0.62048600733333847</v>
      </c>
    </row>
    <row r="720" spans="1:11" x14ac:dyDescent="0.2">
      <c r="A720" s="627">
        <v>0.62083322933333851</v>
      </c>
      <c r="B720" s="544"/>
      <c r="D720" s="540"/>
      <c r="E720" s="577"/>
      <c r="F720" s="551"/>
      <c r="G720" s="540"/>
      <c r="K720" s="627">
        <v>0.62083322933333851</v>
      </c>
    </row>
    <row r="721" spans="1:11" x14ac:dyDescent="0.2">
      <c r="A721" s="627">
        <v>0.62118045133333855</v>
      </c>
      <c r="B721" s="545"/>
      <c r="D721" s="542"/>
      <c r="E721" s="634"/>
      <c r="F721" s="551"/>
      <c r="G721" s="540"/>
      <c r="K721" s="627">
        <v>0.62118045133333855</v>
      </c>
    </row>
    <row r="722" spans="1:11" ht="15" x14ac:dyDescent="0.25">
      <c r="A722" s="626">
        <v>0.62152767333333858</v>
      </c>
      <c r="D722" s="552" t="s">
        <v>10</v>
      </c>
      <c r="E722" s="634"/>
      <c r="F722" s="551"/>
      <c r="G722" s="540"/>
      <c r="K722" s="626">
        <v>0.62152767333333858</v>
      </c>
    </row>
    <row r="723" spans="1:11" x14ac:dyDescent="0.2">
      <c r="A723" s="627">
        <v>0.62187489533333862</v>
      </c>
      <c r="D723" s="553" t="s">
        <v>419</v>
      </c>
      <c r="E723" s="634"/>
      <c r="F723" s="551"/>
      <c r="G723" s="540"/>
      <c r="K723" s="627">
        <v>0.62187489533333862</v>
      </c>
    </row>
    <row r="724" spans="1:11" x14ac:dyDescent="0.2">
      <c r="A724" s="627">
        <v>0.62222211733333865</v>
      </c>
      <c r="E724" s="634"/>
      <c r="F724" s="551"/>
      <c r="G724" s="540"/>
      <c r="K724" s="627">
        <v>0.62222211733333865</v>
      </c>
    </row>
    <row r="725" spans="1:11" x14ac:dyDescent="0.2">
      <c r="A725" s="627">
        <v>0.62256933933333869</v>
      </c>
      <c r="E725" s="634"/>
      <c r="F725" s="551"/>
      <c r="G725" s="540"/>
      <c r="K725" s="627">
        <v>0.62256933933333869</v>
      </c>
    </row>
    <row r="726" spans="1:11" x14ac:dyDescent="0.2">
      <c r="A726" s="627">
        <v>0.62291656133333873</v>
      </c>
      <c r="E726" s="634"/>
      <c r="F726" s="551"/>
      <c r="G726" s="540"/>
      <c r="K726" s="627">
        <v>0.62291656133333873</v>
      </c>
    </row>
    <row r="727" spans="1:11" x14ac:dyDescent="0.2">
      <c r="A727" s="627">
        <v>0.62326378333333876</v>
      </c>
      <c r="E727" s="634"/>
      <c r="F727" s="551"/>
      <c r="G727" s="540"/>
      <c r="K727" s="627">
        <v>0.62326378333333876</v>
      </c>
    </row>
    <row r="728" spans="1:11" x14ac:dyDescent="0.2">
      <c r="A728" s="627">
        <v>0.6236110053333388</v>
      </c>
      <c r="E728" s="634"/>
      <c r="F728" s="551"/>
      <c r="G728" s="540"/>
      <c r="K728" s="627">
        <v>0.6236110053333388</v>
      </c>
    </row>
    <row r="729" spans="1:11" x14ac:dyDescent="0.2">
      <c r="A729" s="627">
        <v>0.62395822733333883</v>
      </c>
      <c r="E729" s="634"/>
      <c r="F729" s="551"/>
      <c r="G729" s="540"/>
      <c r="K729" s="627">
        <v>0.62395822733333883</v>
      </c>
    </row>
    <row r="730" spans="1:11" x14ac:dyDescent="0.2">
      <c r="A730" s="627">
        <v>0.62430544933333887</v>
      </c>
      <c r="B730" s="543" t="s">
        <v>420</v>
      </c>
      <c r="E730" s="634"/>
      <c r="F730" s="551"/>
      <c r="G730" s="540"/>
      <c r="K730" s="627">
        <v>0.62430544933333887</v>
      </c>
    </row>
    <row r="731" spans="1:11" x14ac:dyDescent="0.2">
      <c r="A731" s="627">
        <v>0.6246526713333389</v>
      </c>
      <c r="B731" s="544" t="s">
        <v>248</v>
      </c>
      <c r="E731" s="634"/>
      <c r="F731" s="551"/>
      <c r="G731" s="542"/>
      <c r="K731" s="627">
        <v>0.6246526713333389</v>
      </c>
    </row>
    <row r="732" spans="1:11" ht="15" x14ac:dyDescent="0.25">
      <c r="A732" s="626">
        <v>0.62499989333333894</v>
      </c>
      <c r="B732" s="550" t="s">
        <v>24</v>
      </c>
      <c r="E732" s="634"/>
      <c r="F732" s="551"/>
      <c r="G732" s="548" t="s">
        <v>19</v>
      </c>
      <c r="K732" s="626">
        <v>0.62499989333333894</v>
      </c>
    </row>
    <row r="733" spans="1:11" x14ac:dyDescent="0.2">
      <c r="A733" s="627">
        <v>0.62534711533333898</v>
      </c>
      <c r="B733" s="552" t="s">
        <v>243</v>
      </c>
      <c r="E733" s="635"/>
      <c r="F733" s="551"/>
      <c r="G733" s="548" t="s">
        <v>236</v>
      </c>
      <c r="K733" s="627">
        <v>0.62534711533333898</v>
      </c>
    </row>
    <row r="734" spans="1:11" x14ac:dyDescent="0.2">
      <c r="A734" s="627">
        <v>0.62569433733333901</v>
      </c>
      <c r="B734" s="552" t="s">
        <v>251</v>
      </c>
      <c r="F734" s="551"/>
      <c r="G734" s="548" t="s">
        <v>421</v>
      </c>
      <c r="K734" s="627">
        <v>0.62569433733333901</v>
      </c>
    </row>
    <row r="735" spans="1:11" x14ac:dyDescent="0.2">
      <c r="A735" s="627">
        <v>0.62604155933333905</v>
      </c>
      <c r="B735" s="553"/>
      <c r="F735" s="551"/>
      <c r="G735" s="548"/>
      <c r="K735" s="627">
        <v>0.62604155933333905</v>
      </c>
    </row>
    <row r="736" spans="1:11" x14ac:dyDescent="0.2">
      <c r="A736" s="627">
        <v>0.62638878133333908</v>
      </c>
      <c r="F736" s="551"/>
      <c r="G736" s="548"/>
      <c r="K736" s="627">
        <v>0.62638878133333908</v>
      </c>
    </row>
    <row r="737" spans="1:11" x14ac:dyDescent="0.2">
      <c r="A737" s="627">
        <v>0.62673600333333912</v>
      </c>
      <c r="F737" s="551"/>
      <c r="G737" s="548"/>
      <c r="K737" s="627">
        <v>0.62673600333333912</v>
      </c>
    </row>
    <row r="738" spans="1:11" x14ac:dyDescent="0.2">
      <c r="A738" s="627">
        <v>0.62708322533333916</v>
      </c>
      <c r="E738" s="567"/>
      <c r="F738" s="580"/>
      <c r="G738" s="548"/>
      <c r="K738" s="627">
        <v>0.62708322533333916</v>
      </c>
    </row>
    <row r="739" spans="1:11" x14ac:dyDescent="0.2">
      <c r="A739" s="627">
        <v>0.62743044733333919</v>
      </c>
      <c r="E739" s="568"/>
      <c r="F739" s="580"/>
      <c r="G739" s="548"/>
      <c r="K739" s="627">
        <v>0.62743044733333919</v>
      </c>
    </row>
    <row r="740" spans="1:11" x14ac:dyDescent="0.2">
      <c r="A740" s="627">
        <v>0.62777766933333923</v>
      </c>
      <c r="D740" s="570"/>
      <c r="E740" s="568"/>
      <c r="F740" s="580"/>
      <c r="G740" s="548"/>
      <c r="K740" s="627">
        <v>0.62777766933333923</v>
      </c>
    </row>
    <row r="741" spans="1:11" x14ac:dyDescent="0.2">
      <c r="A741" s="627">
        <v>0.62812489133333926</v>
      </c>
      <c r="D741" s="571"/>
      <c r="E741" s="569"/>
      <c r="F741" s="580"/>
      <c r="G741" s="548"/>
      <c r="K741" s="627">
        <v>0.62812489133333926</v>
      </c>
    </row>
    <row r="742" spans="1:11" ht="15" x14ac:dyDescent="0.25">
      <c r="A742" s="626">
        <v>0.6284721133333393</v>
      </c>
      <c r="D742" s="571"/>
      <c r="E742" s="540" t="s">
        <v>279</v>
      </c>
      <c r="F742" s="580"/>
      <c r="G742" s="548"/>
      <c r="K742" s="626">
        <v>0.6284721133333393</v>
      </c>
    </row>
    <row r="743" spans="1:11" x14ac:dyDescent="0.2">
      <c r="A743" s="627">
        <v>0.62881933533333934</v>
      </c>
      <c r="D743" s="571"/>
      <c r="E743" s="647" t="s">
        <v>422</v>
      </c>
      <c r="F743" s="580"/>
      <c r="G743" s="548"/>
      <c r="K743" s="627">
        <v>0.62881933533333934</v>
      </c>
    </row>
    <row r="744" spans="1:11" x14ac:dyDescent="0.2">
      <c r="A744" s="627">
        <v>0.62916655733333937</v>
      </c>
      <c r="D744" s="571"/>
      <c r="E744" s="540"/>
      <c r="F744" s="580"/>
      <c r="G744" s="548"/>
      <c r="K744" s="627">
        <v>0.62916655733333937</v>
      </c>
    </row>
    <row r="745" spans="1:11" x14ac:dyDescent="0.2">
      <c r="A745" s="627">
        <v>0.62951377933333941</v>
      </c>
      <c r="D745" s="572"/>
      <c r="E745" s="540"/>
      <c r="F745" s="580"/>
      <c r="G745" s="548"/>
      <c r="K745" s="627">
        <v>0.62951377933333941</v>
      </c>
    </row>
    <row r="746" spans="1:11" x14ac:dyDescent="0.2">
      <c r="A746" s="627">
        <v>0.62986100133333944</v>
      </c>
      <c r="D746" s="539" t="s">
        <v>399</v>
      </c>
      <c r="E746" s="540"/>
      <c r="F746" s="580"/>
      <c r="G746" s="548"/>
      <c r="K746" s="627">
        <v>0.62986100133333944</v>
      </c>
    </row>
    <row r="747" spans="1:11" x14ac:dyDescent="0.2">
      <c r="A747" s="627">
        <v>0.63020822333333948</v>
      </c>
      <c r="D747" s="539" t="s">
        <v>308</v>
      </c>
      <c r="E747" s="540"/>
      <c r="F747" s="580"/>
      <c r="G747" s="548"/>
      <c r="K747" s="627">
        <v>0.63020822333333948</v>
      </c>
    </row>
    <row r="748" spans="1:11" x14ac:dyDescent="0.2">
      <c r="A748" s="627">
        <v>0.63055544533333951</v>
      </c>
      <c r="B748" s="543" t="s">
        <v>400</v>
      </c>
      <c r="D748" s="539"/>
      <c r="E748" s="540"/>
      <c r="F748" s="580"/>
      <c r="G748" s="548"/>
      <c r="K748" s="627">
        <v>0.63055544533333951</v>
      </c>
    </row>
    <row r="749" spans="1:11" x14ac:dyDescent="0.2">
      <c r="A749" s="627">
        <v>0.63090266733333955</v>
      </c>
      <c r="B749" s="544" t="s">
        <v>308</v>
      </c>
      <c r="D749" s="539"/>
      <c r="E749" s="540"/>
      <c r="F749" s="580"/>
      <c r="G749" s="548"/>
      <c r="K749" s="627">
        <v>0.63090266733333955</v>
      </c>
    </row>
    <row r="750" spans="1:11" x14ac:dyDescent="0.2">
      <c r="A750" s="627">
        <v>0.63124988933333959</v>
      </c>
      <c r="B750" s="544"/>
      <c r="D750" s="539"/>
      <c r="E750" s="540"/>
      <c r="F750" s="580"/>
      <c r="G750" s="548"/>
      <c r="K750" s="627">
        <v>0.63124988933333959</v>
      </c>
    </row>
    <row r="751" spans="1:11" x14ac:dyDescent="0.2">
      <c r="A751" s="627">
        <v>0.63159711133333962</v>
      </c>
      <c r="B751" s="545"/>
      <c r="D751" s="541"/>
      <c r="E751" s="540"/>
      <c r="F751" s="580"/>
      <c r="G751" s="548"/>
      <c r="K751" s="627">
        <v>0.63159711133333962</v>
      </c>
    </row>
    <row r="752" spans="1:11" ht="15" x14ac:dyDescent="0.25">
      <c r="A752" s="626">
        <v>0.63194433333333966</v>
      </c>
      <c r="D752" s="547" t="s">
        <v>2</v>
      </c>
      <c r="E752" s="540"/>
      <c r="F752" s="580"/>
      <c r="G752" s="548"/>
      <c r="K752" s="626">
        <v>0.63194433333333966</v>
      </c>
    </row>
    <row r="753" spans="1:11" x14ac:dyDescent="0.2">
      <c r="A753" s="627">
        <v>0.63229155533333969</v>
      </c>
      <c r="D753" s="547" t="s">
        <v>288</v>
      </c>
      <c r="E753" s="540"/>
      <c r="F753" s="580"/>
      <c r="G753" s="548"/>
      <c r="K753" s="627">
        <v>0.63229155533333969</v>
      </c>
    </row>
    <row r="754" spans="1:11" x14ac:dyDescent="0.2">
      <c r="A754" s="627">
        <v>0.63263877733333973</v>
      </c>
      <c r="D754" s="570"/>
      <c r="E754" s="540"/>
      <c r="F754" s="580"/>
      <c r="G754" s="548"/>
      <c r="K754" s="627">
        <v>0.63263877733333973</v>
      </c>
    </row>
    <row r="755" spans="1:11" x14ac:dyDescent="0.2">
      <c r="A755" s="627">
        <v>0.63298599933333977</v>
      </c>
      <c r="D755" s="571"/>
      <c r="E755" s="540"/>
      <c r="F755" s="580"/>
      <c r="G755" s="548"/>
      <c r="K755" s="627">
        <v>0.63298599933333977</v>
      </c>
    </row>
    <row r="756" spans="1:11" x14ac:dyDescent="0.2">
      <c r="A756" s="627">
        <v>0.6333332213333398</v>
      </c>
      <c r="D756" s="571"/>
      <c r="E756" s="540"/>
      <c r="F756" s="580"/>
      <c r="G756" s="548"/>
      <c r="K756" s="627">
        <v>0.6333332213333398</v>
      </c>
    </row>
    <row r="757" spans="1:11" x14ac:dyDescent="0.2">
      <c r="A757" s="627">
        <v>0.63368044333333984</v>
      </c>
      <c r="D757" s="571"/>
      <c r="E757" s="540"/>
      <c r="F757" s="580"/>
      <c r="G757" s="548"/>
      <c r="K757" s="627">
        <v>0.63368044333333984</v>
      </c>
    </row>
    <row r="758" spans="1:11" x14ac:dyDescent="0.2">
      <c r="A758" s="627">
        <v>0.63402766533333987</v>
      </c>
      <c r="D758" s="571"/>
      <c r="E758" s="540"/>
      <c r="F758" s="580"/>
      <c r="G758" s="548"/>
      <c r="K758" s="627">
        <v>0.63402766533333987</v>
      </c>
    </row>
    <row r="759" spans="1:11" x14ac:dyDescent="0.2">
      <c r="A759" s="627">
        <v>0.63437488733333991</v>
      </c>
      <c r="D759" s="572"/>
      <c r="E759" s="540"/>
      <c r="F759" s="580"/>
      <c r="G759" s="548"/>
      <c r="K759" s="627">
        <v>0.63437488733333991</v>
      </c>
    </row>
    <row r="760" spans="1:11" x14ac:dyDescent="0.2">
      <c r="A760" s="627">
        <v>0.63472210933333995</v>
      </c>
      <c r="D760" s="539" t="s">
        <v>399</v>
      </c>
      <c r="E760" s="540"/>
      <c r="F760" s="559" t="s">
        <v>423</v>
      </c>
      <c r="G760" s="557"/>
      <c r="K760" s="627">
        <v>0.63472210933333995</v>
      </c>
    </row>
    <row r="761" spans="1:11" x14ac:dyDescent="0.2">
      <c r="A761" s="627">
        <v>0.63506933133333998</v>
      </c>
      <c r="D761" s="539" t="s">
        <v>310</v>
      </c>
      <c r="E761" s="540"/>
      <c r="F761" s="580"/>
      <c r="G761" s="548"/>
      <c r="K761" s="627">
        <v>0.63506933133333998</v>
      </c>
    </row>
    <row r="762" spans="1:11" ht="15" x14ac:dyDescent="0.25">
      <c r="A762" s="626">
        <v>0.63541655333334002</v>
      </c>
      <c r="D762" s="539"/>
      <c r="E762" s="540"/>
      <c r="F762" s="580"/>
      <c r="G762" s="548"/>
      <c r="K762" s="626">
        <v>0.63541655333334002</v>
      </c>
    </row>
    <row r="763" spans="1:11" x14ac:dyDescent="0.2">
      <c r="A763" s="627">
        <v>0.63576377533334005</v>
      </c>
      <c r="D763" s="539"/>
      <c r="E763" s="540"/>
      <c r="F763" s="580"/>
      <c r="G763" s="548"/>
      <c r="K763" s="627">
        <v>0.63576377533334005</v>
      </c>
    </row>
    <row r="764" spans="1:11" x14ac:dyDescent="0.2">
      <c r="A764" s="627">
        <v>0.63611099733334009</v>
      </c>
      <c r="B764" s="543" t="s">
        <v>400</v>
      </c>
      <c r="D764" s="539"/>
      <c r="E764" s="540"/>
      <c r="F764" s="580"/>
      <c r="G764" s="548"/>
      <c r="K764" s="627">
        <v>0.63611099733334009</v>
      </c>
    </row>
    <row r="765" spans="1:11" x14ac:dyDescent="0.2">
      <c r="A765" s="627">
        <v>0.63645821933334012</v>
      </c>
      <c r="B765" s="545" t="s">
        <v>310</v>
      </c>
      <c r="D765" s="541"/>
      <c r="E765" s="540"/>
      <c r="F765" s="580"/>
      <c r="G765" s="548"/>
      <c r="K765" s="627">
        <v>0.63645821933334012</v>
      </c>
    </row>
    <row r="766" spans="1:11" x14ac:dyDescent="0.2">
      <c r="A766" s="627">
        <v>0.63680544133334016</v>
      </c>
      <c r="D766" s="547" t="s">
        <v>2</v>
      </c>
      <c r="E766" s="540"/>
      <c r="F766" s="580"/>
      <c r="G766" s="548"/>
      <c r="K766" s="627">
        <v>0.63680544133334016</v>
      </c>
    </row>
    <row r="767" spans="1:11" x14ac:dyDescent="0.2">
      <c r="A767" s="627">
        <v>0.6371526633333402</v>
      </c>
      <c r="D767" s="547" t="s">
        <v>291</v>
      </c>
      <c r="E767" s="540"/>
      <c r="F767" s="580"/>
      <c r="G767" s="548"/>
      <c r="K767" s="627">
        <v>0.6371526633333402</v>
      </c>
    </row>
    <row r="768" spans="1:11" x14ac:dyDescent="0.2">
      <c r="A768" s="627">
        <v>0.63749988533334023</v>
      </c>
      <c r="D768" s="570"/>
      <c r="E768" s="540"/>
      <c r="F768" s="580"/>
      <c r="G768" s="548"/>
      <c r="K768" s="627">
        <v>0.63749988533334023</v>
      </c>
    </row>
    <row r="769" spans="1:11" x14ac:dyDescent="0.2">
      <c r="A769" s="627">
        <v>0.63784710733334027</v>
      </c>
      <c r="D769" s="571"/>
      <c r="E769" s="540"/>
      <c r="F769" s="580"/>
      <c r="G769" s="548"/>
      <c r="K769" s="627">
        <v>0.63784710733334027</v>
      </c>
    </row>
    <row r="770" spans="1:11" x14ac:dyDescent="0.2">
      <c r="A770" s="627">
        <v>0.6381943293333403</v>
      </c>
      <c r="D770" s="571"/>
      <c r="E770" s="540"/>
      <c r="F770" s="580"/>
      <c r="G770" s="548"/>
      <c r="K770" s="627">
        <v>0.6381943293333403</v>
      </c>
    </row>
    <row r="771" spans="1:11" x14ac:dyDescent="0.2">
      <c r="A771" s="627">
        <v>0.63854155133334034</v>
      </c>
      <c r="D771" s="571"/>
      <c r="E771" s="540"/>
      <c r="F771" s="580"/>
      <c r="G771" s="548"/>
      <c r="K771" s="627">
        <v>0.63854155133334034</v>
      </c>
    </row>
    <row r="772" spans="1:11" ht="15" x14ac:dyDescent="0.25">
      <c r="A772" s="626">
        <v>0.63888877333334038</v>
      </c>
      <c r="D772" s="571"/>
      <c r="E772" s="540"/>
      <c r="F772" s="580"/>
      <c r="G772" s="548"/>
      <c r="K772" s="626">
        <v>0.63888877333334038</v>
      </c>
    </row>
    <row r="773" spans="1:11" x14ac:dyDescent="0.2">
      <c r="A773" s="627">
        <v>0.63923599533334041</v>
      </c>
      <c r="D773" s="572"/>
      <c r="E773" s="540"/>
      <c r="F773" s="580"/>
      <c r="G773" s="549"/>
      <c r="K773" s="627">
        <v>0.63923599533334041</v>
      </c>
    </row>
    <row r="774" spans="1:11" ht="15" x14ac:dyDescent="0.25">
      <c r="A774" s="627">
        <v>0.63958321733334045</v>
      </c>
      <c r="D774" s="539" t="s">
        <v>399</v>
      </c>
      <c r="E774" s="540"/>
      <c r="F774" s="580"/>
      <c r="G774" s="628" t="s">
        <v>328</v>
      </c>
      <c r="K774" s="627">
        <v>0.63958321733334045</v>
      </c>
    </row>
    <row r="775" spans="1:11" x14ac:dyDescent="0.2">
      <c r="A775" s="627">
        <v>0.63993043933334048</v>
      </c>
      <c r="D775" s="539" t="s">
        <v>314</v>
      </c>
      <c r="E775" s="540"/>
      <c r="F775" s="580"/>
      <c r="G775" s="548"/>
      <c r="K775" s="627">
        <v>0.63993043933334048</v>
      </c>
    </row>
    <row r="776" spans="1:11" x14ac:dyDescent="0.2">
      <c r="A776" s="627">
        <v>0.64027766133334052</v>
      </c>
      <c r="D776" s="539"/>
      <c r="E776" s="540"/>
      <c r="F776" s="580"/>
      <c r="G776" s="548"/>
      <c r="K776" s="627">
        <v>0.64027766133334052</v>
      </c>
    </row>
    <row r="777" spans="1:11" x14ac:dyDescent="0.2">
      <c r="A777" s="627">
        <v>0.64062488333334056</v>
      </c>
      <c r="D777" s="539"/>
      <c r="E777" s="540"/>
      <c r="F777" s="580"/>
      <c r="G777" s="548"/>
      <c r="K777" s="627">
        <v>0.64062488333334056</v>
      </c>
    </row>
    <row r="778" spans="1:11" x14ac:dyDescent="0.2">
      <c r="A778" s="627">
        <v>0.64097210533334059</v>
      </c>
      <c r="B778" s="543" t="s">
        <v>400</v>
      </c>
      <c r="D778" s="539"/>
      <c r="E778" s="540"/>
      <c r="F778" s="580"/>
      <c r="G778" s="548"/>
      <c r="K778" s="627">
        <v>0.64097210533334059</v>
      </c>
    </row>
    <row r="779" spans="1:11" x14ac:dyDescent="0.2">
      <c r="A779" s="627">
        <v>0.64131932733334063</v>
      </c>
      <c r="B779" s="545" t="s">
        <v>314</v>
      </c>
      <c r="D779" s="541"/>
      <c r="E779" s="540"/>
      <c r="F779" s="580"/>
      <c r="G779" s="548"/>
      <c r="K779" s="627">
        <v>0.64131932733334063</v>
      </c>
    </row>
    <row r="780" spans="1:11" x14ac:dyDescent="0.2">
      <c r="A780" s="627">
        <v>0.64166654933334066</v>
      </c>
      <c r="D780" s="547" t="s">
        <v>2</v>
      </c>
      <c r="E780" s="540"/>
      <c r="F780" s="580"/>
      <c r="G780" s="548"/>
      <c r="K780" s="627">
        <v>0.64166654933334066</v>
      </c>
    </row>
    <row r="781" spans="1:11" x14ac:dyDescent="0.2">
      <c r="A781" s="627">
        <v>0.6420137713333407</v>
      </c>
      <c r="D781" s="562" t="s">
        <v>291</v>
      </c>
      <c r="E781" s="540"/>
      <c r="F781" s="580"/>
      <c r="G781" s="548"/>
      <c r="K781" s="627">
        <v>0.6420137713333407</v>
      </c>
    </row>
    <row r="782" spans="1:11" ht="15" x14ac:dyDescent="0.25">
      <c r="A782" s="626">
        <v>0.64236099333334074</v>
      </c>
      <c r="B782" s="546" t="s">
        <v>4</v>
      </c>
      <c r="E782" s="540"/>
      <c r="F782" s="580"/>
      <c r="G782" s="548"/>
      <c r="K782" s="626">
        <v>0.64236099333334074</v>
      </c>
    </row>
    <row r="783" spans="1:11" x14ac:dyDescent="0.2">
      <c r="A783" s="627">
        <v>0.64270821533334077</v>
      </c>
      <c r="B783" s="548" t="s">
        <v>236</v>
      </c>
      <c r="E783" s="540"/>
      <c r="F783" s="580"/>
      <c r="G783" s="548"/>
      <c r="K783" s="627">
        <v>0.64270821533334077</v>
      </c>
    </row>
    <row r="784" spans="1:11" x14ac:dyDescent="0.2">
      <c r="A784" s="627">
        <v>0.64305543733334081</v>
      </c>
      <c r="B784" s="548" t="s">
        <v>251</v>
      </c>
      <c r="E784" s="540"/>
      <c r="F784" s="580"/>
      <c r="G784" s="548"/>
      <c r="K784" s="627">
        <v>0.64305543733334081</v>
      </c>
    </row>
    <row r="785" spans="1:11" x14ac:dyDescent="0.2">
      <c r="A785" s="627">
        <v>0.64340265933334084</v>
      </c>
      <c r="B785" s="549"/>
      <c r="E785" s="540"/>
      <c r="F785" s="580"/>
      <c r="G785" s="548"/>
      <c r="K785" s="627">
        <v>0.64340265933334084</v>
      </c>
    </row>
    <row r="786" spans="1:11" x14ac:dyDescent="0.2">
      <c r="A786" s="627">
        <v>0.64374988133334088</v>
      </c>
      <c r="E786" s="540"/>
      <c r="F786" s="580"/>
      <c r="G786" s="548"/>
      <c r="K786" s="627">
        <v>0.64374988133334088</v>
      </c>
    </row>
    <row r="787" spans="1:11" x14ac:dyDescent="0.2">
      <c r="A787" s="627">
        <v>0.64409710333334091</v>
      </c>
      <c r="E787" s="540"/>
      <c r="F787" s="580"/>
      <c r="G787" s="548"/>
      <c r="K787" s="627">
        <v>0.64409710333334091</v>
      </c>
    </row>
    <row r="788" spans="1:11" x14ac:dyDescent="0.2">
      <c r="A788" s="627">
        <v>0.64444432533334095</v>
      </c>
      <c r="B788" s="550" t="s">
        <v>4</v>
      </c>
      <c r="E788" s="540"/>
      <c r="F788" s="580"/>
      <c r="G788" s="557"/>
      <c r="K788" s="627">
        <v>0.64444432533334095</v>
      </c>
    </row>
    <row r="789" spans="1:11" x14ac:dyDescent="0.2">
      <c r="A789" s="627">
        <v>0.64479154733334099</v>
      </c>
      <c r="B789" s="552" t="s">
        <v>243</v>
      </c>
      <c r="E789" s="540"/>
      <c r="F789" s="580"/>
      <c r="G789" s="548"/>
      <c r="K789" s="627">
        <v>0.64479154733334099</v>
      </c>
    </row>
    <row r="790" spans="1:11" x14ac:dyDescent="0.2">
      <c r="A790" s="627">
        <v>0.64513876933334102</v>
      </c>
      <c r="B790" s="552" t="s">
        <v>251</v>
      </c>
      <c r="D790" s="570"/>
      <c r="E790" s="540"/>
      <c r="F790" s="580"/>
      <c r="G790" s="548"/>
      <c r="K790" s="627">
        <v>0.64513876933334102</v>
      </c>
    </row>
    <row r="791" spans="1:11" x14ac:dyDescent="0.2">
      <c r="A791" s="627">
        <v>0.64548599133334106</v>
      </c>
      <c r="B791" s="553"/>
      <c r="D791" s="571"/>
      <c r="E791" s="540"/>
      <c r="F791" s="580"/>
      <c r="G791" s="548"/>
      <c r="K791" s="627">
        <v>0.64548599133334106</v>
      </c>
    </row>
    <row r="792" spans="1:11" ht="15" x14ac:dyDescent="0.25">
      <c r="A792" s="626">
        <v>0.64583321333334109</v>
      </c>
      <c r="D792" s="571"/>
      <c r="E792" s="540"/>
      <c r="F792" s="580"/>
      <c r="G792" s="548"/>
      <c r="K792" s="626">
        <v>0.64583321333334109</v>
      </c>
    </row>
    <row r="793" spans="1:11" x14ac:dyDescent="0.2">
      <c r="A793" s="627">
        <v>0.64618043533334113</v>
      </c>
      <c r="D793" s="571"/>
      <c r="E793" s="540"/>
      <c r="F793" s="580"/>
      <c r="G793" s="548"/>
      <c r="K793" s="627">
        <v>0.64618043533334113</v>
      </c>
    </row>
    <row r="794" spans="1:11" x14ac:dyDescent="0.2">
      <c r="A794" s="627">
        <v>0.64652765733334117</v>
      </c>
      <c r="D794" s="571"/>
      <c r="E794" s="540"/>
      <c r="F794" s="580"/>
      <c r="G794" s="548"/>
      <c r="K794" s="627">
        <v>0.64652765733334117</v>
      </c>
    </row>
    <row r="795" spans="1:11" x14ac:dyDescent="0.2">
      <c r="A795" s="627">
        <v>0.6468748793333412</v>
      </c>
      <c r="D795" s="572"/>
      <c r="E795" s="540"/>
      <c r="F795" s="580"/>
      <c r="G795" s="548"/>
      <c r="K795" s="627">
        <v>0.6468748793333412</v>
      </c>
    </row>
    <row r="796" spans="1:11" x14ac:dyDescent="0.2">
      <c r="A796" s="627">
        <v>0.64722210133334124</v>
      </c>
      <c r="D796" s="539" t="s">
        <v>399</v>
      </c>
      <c r="E796" s="540"/>
      <c r="F796" s="580"/>
      <c r="G796" s="548"/>
      <c r="K796" s="627">
        <v>0.64722210133334124</v>
      </c>
    </row>
    <row r="797" spans="1:11" x14ac:dyDescent="0.2">
      <c r="A797" s="627">
        <v>0.64756932333334127</v>
      </c>
      <c r="D797" s="539" t="s">
        <v>308</v>
      </c>
      <c r="E797" s="540"/>
      <c r="F797" s="580"/>
      <c r="G797" s="548"/>
      <c r="K797" s="627">
        <v>0.64756932333334127</v>
      </c>
    </row>
    <row r="798" spans="1:11" x14ac:dyDescent="0.2">
      <c r="A798" s="627">
        <v>0.64791654533334131</v>
      </c>
      <c r="B798" s="543" t="s">
        <v>406</v>
      </c>
      <c r="D798" s="539"/>
      <c r="E798" s="540"/>
      <c r="F798" s="580"/>
      <c r="G798" s="548"/>
      <c r="K798" s="627">
        <v>0.64791654533334131</v>
      </c>
    </row>
    <row r="799" spans="1:11" x14ac:dyDescent="0.2">
      <c r="A799" s="627">
        <v>0.64826376733334135</v>
      </c>
      <c r="B799" s="544" t="s">
        <v>308</v>
      </c>
      <c r="D799" s="539"/>
      <c r="E799" s="540"/>
      <c r="F799" s="580"/>
      <c r="G799" s="549" t="s">
        <v>277</v>
      </c>
      <c r="K799" s="627">
        <v>0.64826376733334135</v>
      </c>
    </row>
    <row r="800" spans="1:11" ht="15" x14ac:dyDescent="0.25">
      <c r="A800" s="627">
        <v>0.64861098933334138</v>
      </c>
      <c r="B800" s="543" t="s">
        <v>424</v>
      </c>
      <c r="D800" s="539"/>
      <c r="E800" s="540"/>
      <c r="F800" s="580"/>
      <c r="G800" s="628" t="s">
        <v>330</v>
      </c>
      <c r="K800" s="627">
        <v>0.64861098933334138</v>
      </c>
    </row>
    <row r="801" spans="1:11" x14ac:dyDescent="0.2">
      <c r="A801" s="627">
        <v>0.64895821133334142</v>
      </c>
      <c r="B801" s="545"/>
      <c r="D801" s="541"/>
      <c r="E801" s="542"/>
      <c r="F801" s="580"/>
      <c r="G801" s="548"/>
      <c r="K801" s="627">
        <v>0.64895821133334142</v>
      </c>
    </row>
    <row r="802" spans="1:11" ht="15" x14ac:dyDescent="0.25">
      <c r="A802" s="626">
        <v>0.64930543333334145</v>
      </c>
      <c r="D802" s="551" t="s">
        <v>2</v>
      </c>
      <c r="E802" s="574" t="s">
        <v>15</v>
      </c>
      <c r="F802" s="580"/>
      <c r="G802" s="548"/>
      <c r="K802" s="626">
        <v>0.64930543333334145</v>
      </c>
    </row>
    <row r="803" spans="1:11" x14ac:dyDescent="0.2">
      <c r="A803" s="627">
        <v>0.64965265533334149</v>
      </c>
      <c r="D803" s="551" t="s">
        <v>295</v>
      </c>
      <c r="E803" s="574" t="s">
        <v>379</v>
      </c>
      <c r="F803" s="580"/>
      <c r="G803" s="548"/>
      <c r="K803" s="627">
        <v>0.64965265533334149</v>
      </c>
    </row>
    <row r="804" spans="1:11" x14ac:dyDescent="0.2">
      <c r="A804" s="627">
        <v>0.64999987733334152</v>
      </c>
      <c r="D804" s="570"/>
      <c r="E804" s="648" t="s">
        <v>425</v>
      </c>
      <c r="F804" s="559" t="s">
        <v>426</v>
      </c>
      <c r="G804" s="548"/>
      <c r="K804" s="627">
        <v>0.64999987733334152</v>
      </c>
    </row>
    <row r="805" spans="1:11" x14ac:dyDescent="0.2">
      <c r="A805" s="627">
        <v>0.65034709933334156</v>
      </c>
      <c r="D805" s="571"/>
      <c r="E805" s="574"/>
      <c r="F805" s="580"/>
      <c r="G805" s="548"/>
      <c r="K805" s="627">
        <v>0.65034709933334156</v>
      </c>
    </row>
    <row r="806" spans="1:11" x14ac:dyDescent="0.2">
      <c r="A806" s="627">
        <v>0.6506943213333416</v>
      </c>
      <c r="D806" s="571"/>
      <c r="E806" s="574"/>
      <c r="F806" s="580"/>
      <c r="G806" s="548"/>
      <c r="K806" s="627">
        <v>0.6506943213333416</v>
      </c>
    </row>
    <row r="807" spans="1:11" x14ac:dyDescent="0.2">
      <c r="A807" s="627">
        <v>0.65104154333334163</v>
      </c>
      <c r="D807" s="571"/>
      <c r="E807" s="574"/>
      <c r="F807" s="580"/>
      <c r="G807" s="548"/>
      <c r="K807" s="627">
        <v>0.65104154333334163</v>
      </c>
    </row>
    <row r="808" spans="1:11" x14ac:dyDescent="0.2">
      <c r="A808" s="627">
        <v>0.65138876533334167</v>
      </c>
      <c r="D808" s="571"/>
      <c r="E808" s="574"/>
      <c r="F808" s="580"/>
      <c r="G808" s="548"/>
      <c r="K808" s="627">
        <v>0.65138876533334167</v>
      </c>
    </row>
    <row r="809" spans="1:11" x14ac:dyDescent="0.2">
      <c r="A809" s="627">
        <v>0.6517359873333417</v>
      </c>
      <c r="D809" s="572"/>
      <c r="E809" s="574"/>
      <c r="F809" s="580"/>
      <c r="G809" s="548"/>
      <c r="K809" s="627">
        <v>0.6517359873333417</v>
      </c>
    </row>
    <row r="810" spans="1:11" x14ac:dyDescent="0.2">
      <c r="A810" s="627">
        <v>0.65208320933334174</v>
      </c>
      <c r="D810" s="539" t="s">
        <v>399</v>
      </c>
      <c r="E810" s="574"/>
      <c r="F810" s="580"/>
      <c r="G810" s="548"/>
      <c r="K810" s="627">
        <v>0.65208320933334174</v>
      </c>
    </row>
    <row r="811" spans="1:11" x14ac:dyDescent="0.2">
      <c r="A811" s="627">
        <v>0.65243043133334178</v>
      </c>
      <c r="D811" s="539" t="s">
        <v>310</v>
      </c>
      <c r="E811" s="574"/>
      <c r="F811" s="580"/>
      <c r="G811" s="548"/>
      <c r="K811" s="627">
        <v>0.65243043133334178</v>
      </c>
    </row>
    <row r="812" spans="1:11" ht="15" x14ac:dyDescent="0.25">
      <c r="A812" s="626">
        <v>0.65277765333334181</v>
      </c>
      <c r="D812" s="539"/>
      <c r="E812" s="574"/>
      <c r="F812" s="580"/>
      <c r="G812" s="548"/>
      <c r="K812" s="626">
        <v>0.65277765333334181</v>
      </c>
    </row>
    <row r="813" spans="1:11" x14ac:dyDescent="0.2">
      <c r="A813" s="627">
        <v>0.65312487533334185</v>
      </c>
      <c r="D813" s="539"/>
      <c r="E813" s="574"/>
      <c r="F813" s="580"/>
      <c r="G813" s="548"/>
      <c r="K813" s="627">
        <v>0.65312487533334185</v>
      </c>
    </row>
    <row r="814" spans="1:11" x14ac:dyDescent="0.2">
      <c r="A814" s="627">
        <v>0.65347209733334188</v>
      </c>
      <c r="B814" s="543" t="s">
        <v>406</v>
      </c>
      <c r="D814" s="539"/>
      <c r="E814" s="574"/>
      <c r="F814" s="580"/>
      <c r="G814" s="548"/>
      <c r="K814" s="627">
        <v>0.65347209733334188</v>
      </c>
    </row>
    <row r="815" spans="1:11" x14ac:dyDescent="0.2">
      <c r="A815" s="627">
        <v>0.65381931933334192</v>
      </c>
      <c r="B815" s="545" t="s">
        <v>310</v>
      </c>
      <c r="D815" s="541"/>
      <c r="E815" s="574"/>
      <c r="F815" s="580"/>
      <c r="G815" s="548"/>
      <c r="K815" s="627">
        <v>0.65381931933334192</v>
      </c>
    </row>
    <row r="816" spans="1:11" x14ac:dyDescent="0.2">
      <c r="A816" s="627">
        <v>0.65416654133334196</v>
      </c>
      <c r="D816" s="551" t="s">
        <v>2</v>
      </c>
      <c r="E816" s="574"/>
      <c r="F816" s="580"/>
      <c r="G816" s="557"/>
      <c r="K816" s="627">
        <v>0.65416654133334196</v>
      </c>
    </row>
    <row r="817" spans="1:11" x14ac:dyDescent="0.2">
      <c r="A817" s="627">
        <v>0.65451376333334199</v>
      </c>
      <c r="D817" s="551" t="s">
        <v>315</v>
      </c>
      <c r="E817" s="574"/>
      <c r="F817" s="580"/>
      <c r="G817" s="548"/>
      <c r="K817" s="627">
        <v>0.65451376333334199</v>
      </c>
    </row>
    <row r="818" spans="1:11" x14ac:dyDescent="0.2">
      <c r="A818" s="627">
        <v>0.65486098533334203</v>
      </c>
      <c r="D818" s="567"/>
      <c r="E818" s="574"/>
      <c r="F818" s="551"/>
      <c r="G818" s="548"/>
      <c r="K818" s="627">
        <v>0.65486098533334203</v>
      </c>
    </row>
    <row r="819" spans="1:11" x14ac:dyDescent="0.2">
      <c r="A819" s="627">
        <v>0.65520820733334206</v>
      </c>
      <c r="D819" s="568"/>
      <c r="E819" s="574"/>
      <c r="F819" s="551"/>
      <c r="G819" s="548"/>
      <c r="K819" s="627">
        <v>0.65520820733334206</v>
      </c>
    </row>
    <row r="820" spans="1:11" x14ac:dyDescent="0.2">
      <c r="A820" s="627">
        <v>0.6555554293333421</v>
      </c>
      <c r="D820" s="568"/>
      <c r="E820" s="574"/>
      <c r="F820" s="551"/>
      <c r="G820" s="548"/>
      <c r="K820" s="627">
        <v>0.6555554293333421</v>
      </c>
    </row>
    <row r="821" spans="1:11" x14ac:dyDescent="0.2">
      <c r="A821" s="627">
        <v>0.65590265133334213</v>
      </c>
      <c r="D821" s="568"/>
      <c r="E821" s="574"/>
      <c r="F821" s="551"/>
      <c r="G821" s="548"/>
      <c r="K821" s="627">
        <v>0.65590265133334213</v>
      </c>
    </row>
    <row r="822" spans="1:11" ht="15" x14ac:dyDescent="0.25">
      <c r="A822" s="626">
        <v>0.65624987333334217</v>
      </c>
      <c r="D822" s="568"/>
      <c r="E822" s="574"/>
      <c r="F822" s="551"/>
      <c r="G822" s="548"/>
      <c r="K822" s="626">
        <v>0.65624987333334217</v>
      </c>
    </row>
    <row r="823" spans="1:11" x14ac:dyDescent="0.2">
      <c r="A823" s="627">
        <v>0.65659709533334221</v>
      </c>
      <c r="D823" s="569"/>
      <c r="E823" s="574"/>
      <c r="F823" s="551"/>
      <c r="G823" s="548"/>
      <c r="K823" s="627">
        <v>0.65659709533334221</v>
      </c>
    </row>
    <row r="824" spans="1:11" x14ac:dyDescent="0.2">
      <c r="A824" s="627">
        <v>0.65694431733334224</v>
      </c>
      <c r="D824" s="540" t="s">
        <v>399</v>
      </c>
      <c r="E824" s="574"/>
      <c r="F824" s="551"/>
      <c r="G824" s="548"/>
      <c r="K824" s="627">
        <v>0.65694431733334224</v>
      </c>
    </row>
    <row r="825" spans="1:11" x14ac:dyDescent="0.2">
      <c r="A825" s="627">
        <v>0.65729153933334228</v>
      </c>
      <c r="D825" s="540" t="s">
        <v>314</v>
      </c>
      <c r="E825" s="574"/>
      <c r="F825" s="551"/>
      <c r="G825" s="548"/>
      <c r="K825" s="627">
        <v>0.65729153933334228</v>
      </c>
    </row>
    <row r="826" spans="1:11" x14ac:dyDescent="0.2">
      <c r="A826" s="627">
        <v>0.65763876133334231</v>
      </c>
      <c r="D826" s="540"/>
      <c r="E826" s="574"/>
      <c r="F826" s="551"/>
      <c r="G826" s="549" t="s">
        <v>277</v>
      </c>
      <c r="K826" s="627">
        <v>0.65763876133334231</v>
      </c>
    </row>
    <row r="827" spans="1:11" x14ac:dyDescent="0.2">
      <c r="A827" s="627">
        <v>0.65798598333334235</v>
      </c>
      <c r="D827" s="540"/>
      <c r="E827" s="574"/>
      <c r="F827" s="551"/>
      <c r="G827" s="548"/>
      <c r="K827" s="627">
        <v>0.65798598333334235</v>
      </c>
    </row>
    <row r="828" spans="1:11" x14ac:dyDescent="0.2">
      <c r="A828" s="627">
        <v>0.65833320533334239</v>
      </c>
      <c r="B828" s="543" t="s">
        <v>406</v>
      </c>
      <c r="D828" s="540"/>
      <c r="E828" s="574"/>
      <c r="F828" s="551"/>
      <c r="G828" s="548"/>
      <c r="K828" s="627">
        <v>0.65833320533334239</v>
      </c>
    </row>
    <row r="829" spans="1:11" x14ac:dyDescent="0.2">
      <c r="A829" s="627">
        <v>0.65868042733334242</v>
      </c>
      <c r="B829" s="545" t="s">
        <v>314</v>
      </c>
      <c r="D829" s="542"/>
      <c r="E829" s="574"/>
      <c r="F829" s="551"/>
      <c r="G829" s="548"/>
      <c r="K829" s="627">
        <v>0.65868042733334242</v>
      </c>
    </row>
    <row r="830" spans="1:11" x14ac:dyDescent="0.2">
      <c r="A830" s="627">
        <v>0.65902764933334246</v>
      </c>
      <c r="D830" s="552" t="s">
        <v>2</v>
      </c>
      <c r="E830" s="574"/>
      <c r="F830" s="551"/>
      <c r="G830" s="548"/>
      <c r="K830" s="627">
        <v>0.65902764933334246</v>
      </c>
    </row>
    <row r="831" spans="1:11" x14ac:dyDescent="0.2">
      <c r="A831" s="627">
        <v>0.65937487133334249</v>
      </c>
      <c r="D831" s="553" t="s">
        <v>295</v>
      </c>
      <c r="E831" s="574"/>
      <c r="F831" s="551"/>
      <c r="G831" s="548"/>
      <c r="K831" s="627">
        <v>0.65937487133334249</v>
      </c>
    </row>
    <row r="832" spans="1:11" ht="15" x14ac:dyDescent="0.25">
      <c r="A832" s="626">
        <v>0.65972209333334253</v>
      </c>
      <c r="E832" s="574"/>
      <c r="F832" s="551"/>
      <c r="G832" s="548"/>
      <c r="K832" s="626">
        <v>0.65972209333334253</v>
      </c>
    </row>
    <row r="833" spans="1:11" x14ac:dyDescent="0.2">
      <c r="A833" s="627">
        <v>0.66006931533334257</v>
      </c>
      <c r="E833" s="574"/>
      <c r="F833" s="551"/>
      <c r="G833" s="548"/>
      <c r="K833" s="627">
        <v>0.66006931533334257</v>
      </c>
    </row>
    <row r="834" spans="1:11" x14ac:dyDescent="0.2">
      <c r="A834" s="627">
        <v>0.6604165373333426</v>
      </c>
      <c r="E834" s="574"/>
      <c r="F834" s="551"/>
      <c r="G834" s="548"/>
      <c r="K834" s="627">
        <v>0.6604165373333426</v>
      </c>
    </row>
    <row r="835" spans="1:11" x14ac:dyDescent="0.2">
      <c r="A835" s="627">
        <v>0.66076375933334264</v>
      </c>
      <c r="E835" s="574"/>
      <c r="F835" s="551"/>
      <c r="G835" s="548"/>
      <c r="K835" s="627">
        <v>0.66076375933334264</v>
      </c>
    </row>
    <row r="836" spans="1:11" ht="15" x14ac:dyDescent="0.25">
      <c r="A836" s="627">
        <v>0.66111098133334267</v>
      </c>
      <c r="E836" s="574"/>
      <c r="F836" s="551"/>
      <c r="G836" s="628" t="s">
        <v>281</v>
      </c>
      <c r="K836" s="627">
        <v>0.66111098133334267</v>
      </c>
    </row>
    <row r="837" spans="1:11" x14ac:dyDescent="0.2">
      <c r="A837" s="627">
        <v>0.66145820333334271</v>
      </c>
      <c r="E837" s="574"/>
      <c r="F837" s="551"/>
      <c r="G837" s="548"/>
      <c r="K837" s="627">
        <v>0.66145820333334271</v>
      </c>
    </row>
    <row r="838" spans="1:11" x14ac:dyDescent="0.2">
      <c r="A838" s="627">
        <v>0.66180542533334275</v>
      </c>
      <c r="E838" s="574"/>
      <c r="F838" s="551"/>
      <c r="G838" s="548"/>
      <c r="K838" s="627">
        <v>0.66180542533334275</v>
      </c>
    </row>
    <row r="839" spans="1:11" x14ac:dyDescent="0.2">
      <c r="A839" s="627">
        <v>0.66215264733334278</v>
      </c>
      <c r="E839" s="574"/>
      <c r="F839" s="551"/>
      <c r="G839" s="548"/>
      <c r="K839" s="627">
        <v>0.66215264733334278</v>
      </c>
    </row>
    <row r="840" spans="1:11" x14ac:dyDescent="0.2">
      <c r="A840" s="627">
        <v>0.66249986933334282</v>
      </c>
      <c r="B840" s="546" t="s">
        <v>10</v>
      </c>
      <c r="E840" s="574"/>
      <c r="F840" s="551"/>
      <c r="G840" s="548"/>
      <c r="K840" s="627">
        <v>0.66249986933334282</v>
      </c>
    </row>
    <row r="841" spans="1:11" x14ac:dyDescent="0.2">
      <c r="A841" s="627">
        <v>0.66284709133334285</v>
      </c>
      <c r="B841" s="548" t="s">
        <v>236</v>
      </c>
      <c r="E841" s="574"/>
      <c r="F841" s="551"/>
      <c r="G841" s="548"/>
      <c r="K841" s="627">
        <v>0.66284709133334285</v>
      </c>
    </row>
    <row r="842" spans="1:11" ht="15" x14ac:dyDescent="0.25">
      <c r="A842" s="626">
        <v>0.66319431333334289</v>
      </c>
      <c r="B842" s="548" t="s">
        <v>251</v>
      </c>
      <c r="E842" s="574"/>
      <c r="F842" s="551"/>
      <c r="G842" s="548"/>
      <c r="K842" s="626">
        <v>0.66319431333334289</v>
      </c>
    </row>
    <row r="843" spans="1:11" x14ac:dyDescent="0.2">
      <c r="A843" s="627">
        <v>0.66354153533334292</v>
      </c>
      <c r="B843" s="549"/>
      <c r="E843" s="574"/>
      <c r="F843" s="551"/>
      <c r="G843" s="548"/>
      <c r="K843" s="627">
        <v>0.66354153533334292</v>
      </c>
    </row>
    <row r="844" spans="1:11" x14ac:dyDescent="0.2">
      <c r="A844" s="627">
        <v>0.66388875733334296</v>
      </c>
      <c r="E844" s="574"/>
      <c r="F844" s="551"/>
      <c r="G844" s="557"/>
      <c r="K844" s="627">
        <v>0.66388875733334296</v>
      </c>
    </row>
    <row r="845" spans="1:11" x14ac:dyDescent="0.2">
      <c r="A845" s="627">
        <v>0.664235979333343</v>
      </c>
      <c r="E845" s="574"/>
      <c r="F845" s="551"/>
      <c r="G845" s="548"/>
      <c r="K845" s="627">
        <v>0.664235979333343</v>
      </c>
    </row>
    <row r="846" spans="1:11" x14ac:dyDescent="0.2">
      <c r="A846" s="627">
        <v>0.66458320133334303</v>
      </c>
      <c r="B846" s="550" t="s">
        <v>10</v>
      </c>
      <c r="E846" s="574"/>
      <c r="F846" s="551"/>
      <c r="G846" s="548"/>
      <c r="K846" s="627">
        <v>0.66458320133334303</v>
      </c>
    </row>
    <row r="847" spans="1:11" x14ac:dyDescent="0.2">
      <c r="A847" s="627">
        <v>0.66493042333334307</v>
      </c>
      <c r="B847" s="552" t="s">
        <v>243</v>
      </c>
      <c r="E847" s="574"/>
      <c r="F847" s="551"/>
      <c r="G847" s="548"/>
      <c r="K847" s="627">
        <v>0.66493042333334307</v>
      </c>
    </row>
    <row r="848" spans="1:11" x14ac:dyDescent="0.2">
      <c r="A848" s="627">
        <v>0.6652776453333431</v>
      </c>
      <c r="B848" s="552" t="s">
        <v>251</v>
      </c>
      <c r="D848" s="649" t="s">
        <v>397</v>
      </c>
      <c r="E848" s="574"/>
      <c r="F848" s="560" t="s">
        <v>427</v>
      </c>
      <c r="G848" s="548"/>
      <c r="K848" s="627">
        <v>0.6652776453333431</v>
      </c>
    </row>
    <row r="849" spans="1:11" x14ac:dyDescent="0.2">
      <c r="A849" s="627">
        <v>0.66562486733334314</v>
      </c>
      <c r="B849" s="553"/>
      <c r="D849" s="650" t="s">
        <v>260</v>
      </c>
      <c r="E849" s="574"/>
      <c r="F849" s="551"/>
      <c r="G849" s="548"/>
      <c r="K849" s="627">
        <v>0.66562486733334314</v>
      </c>
    </row>
    <row r="850" spans="1:11" x14ac:dyDescent="0.2">
      <c r="A850" s="627">
        <v>0.66597208933334318</v>
      </c>
      <c r="D850" s="650"/>
      <c r="E850" s="574"/>
      <c r="F850" s="551"/>
      <c r="G850" s="548"/>
      <c r="K850" s="627">
        <v>0.66597208933334318</v>
      </c>
    </row>
    <row r="851" spans="1:11" x14ac:dyDescent="0.2">
      <c r="A851" s="627">
        <v>0.66631931133334321</v>
      </c>
      <c r="D851" s="651"/>
      <c r="E851" s="574"/>
      <c r="F851" s="551"/>
      <c r="G851" s="548"/>
      <c r="K851" s="627">
        <v>0.66631931133334321</v>
      </c>
    </row>
    <row r="852" spans="1:11" ht="15" x14ac:dyDescent="0.25">
      <c r="A852" s="626">
        <v>0.66666653333334325</v>
      </c>
      <c r="D852" s="650" t="s">
        <v>375</v>
      </c>
      <c r="E852" s="574"/>
      <c r="F852" s="551"/>
      <c r="G852" s="548"/>
      <c r="K852" s="626">
        <v>0.66666653333334325</v>
      </c>
    </row>
    <row r="853" spans="1:11" x14ac:dyDescent="0.2">
      <c r="A853" s="627">
        <v>0.66701375533334328</v>
      </c>
      <c r="D853" s="650" t="s">
        <v>377</v>
      </c>
      <c r="E853" s="574"/>
      <c r="F853" s="551"/>
      <c r="G853" s="657"/>
      <c r="K853" s="627">
        <v>0.66701375533334328</v>
      </c>
    </row>
    <row r="854" spans="1:11" ht="15" x14ac:dyDescent="0.25">
      <c r="A854" s="627">
        <v>0.66736097733334332</v>
      </c>
      <c r="D854" s="650" t="s">
        <v>237</v>
      </c>
      <c r="E854" s="574"/>
      <c r="F854" s="551"/>
      <c r="G854" s="628" t="s">
        <v>283</v>
      </c>
      <c r="K854" s="627">
        <v>0.66736097733334332</v>
      </c>
    </row>
    <row r="855" spans="1:11" x14ac:dyDescent="0.2">
      <c r="A855" s="627">
        <v>0.66770819933334336</v>
      </c>
      <c r="D855" s="650"/>
      <c r="E855" s="574"/>
      <c r="F855" s="551"/>
      <c r="G855" s="548"/>
      <c r="K855" s="627">
        <v>0.66770819933334336</v>
      </c>
    </row>
    <row r="856" spans="1:11" x14ac:dyDescent="0.2">
      <c r="A856" s="627">
        <v>0.66805542133334339</v>
      </c>
      <c r="D856" s="650"/>
      <c r="E856" s="574"/>
      <c r="F856" s="551"/>
      <c r="G856" s="548"/>
      <c r="K856" s="627">
        <v>0.66805542133334339</v>
      </c>
    </row>
    <row r="857" spans="1:11" x14ac:dyDescent="0.2">
      <c r="A857" s="627">
        <v>0.66840264333334343</v>
      </c>
      <c r="D857" s="650"/>
      <c r="E857" s="574"/>
      <c r="F857" s="551"/>
      <c r="G857" s="548"/>
      <c r="K857" s="627">
        <v>0.66840264333334343</v>
      </c>
    </row>
    <row r="858" spans="1:11" x14ac:dyDescent="0.2">
      <c r="A858" s="627">
        <v>0.66874986533334346</v>
      </c>
      <c r="D858" s="650"/>
      <c r="E858" s="574"/>
      <c r="F858" s="551"/>
      <c r="G858" s="548"/>
      <c r="K858" s="627">
        <v>0.66874986533334346</v>
      </c>
    </row>
    <row r="859" spans="1:11" x14ac:dyDescent="0.2">
      <c r="A859" s="627">
        <v>0.6690970873333435</v>
      </c>
      <c r="D859" s="650"/>
      <c r="E859" s="574"/>
      <c r="F859" s="551"/>
      <c r="G859" s="548"/>
      <c r="K859" s="627">
        <v>0.6690970873333435</v>
      </c>
    </row>
    <row r="860" spans="1:11" x14ac:dyDescent="0.2">
      <c r="A860" s="627">
        <v>0.66944430933334353</v>
      </c>
      <c r="D860" s="650"/>
      <c r="E860" s="574"/>
      <c r="F860" s="551"/>
      <c r="G860" s="548"/>
      <c r="K860" s="627">
        <v>0.66944430933334353</v>
      </c>
    </row>
    <row r="861" spans="1:11" x14ac:dyDescent="0.2">
      <c r="A861" s="627">
        <v>0.66979153133334357</v>
      </c>
      <c r="D861" s="650"/>
      <c r="E861" s="574"/>
      <c r="F861" s="551"/>
      <c r="G861" s="548"/>
      <c r="K861" s="627">
        <v>0.66979153133334357</v>
      </c>
    </row>
    <row r="862" spans="1:11" ht="15" x14ac:dyDescent="0.25">
      <c r="A862" s="626">
        <v>0.67013875333334361</v>
      </c>
      <c r="D862" s="649" t="s">
        <v>397</v>
      </c>
      <c r="E862" s="574"/>
      <c r="F862" s="551"/>
      <c r="G862" s="548"/>
      <c r="K862" s="626">
        <v>0.67013875333334361</v>
      </c>
    </row>
    <row r="863" spans="1:11" x14ac:dyDescent="0.2">
      <c r="A863" s="627">
        <v>0.67048597533334364</v>
      </c>
      <c r="D863" s="650" t="s">
        <v>262</v>
      </c>
      <c r="E863" s="574"/>
      <c r="F863" s="551"/>
      <c r="G863" s="548"/>
      <c r="K863" s="627">
        <v>0.67048597533334364</v>
      </c>
    </row>
    <row r="864" spans="1:11" x14ac:dyDescent="0.2">
      <c r="A864" s="627">
        <v>0.67083319733334368</v>
      </c>
      <c r="D864" s="650"/>
      <c r="E864" s="574"/>
      <c r="F864" s="551"/>
      <c r="G864" s="548"/>
      <c r="K864" s="627">
        <v>0.67083319733334368</v>
      </c>
    </row>
    <row r="865" spans="1:11" x14ac:dyDescent="0.2">
      <c r="A865" s="627">
        <v>0.67118041933334371</v>
      </c>
      <c r="D865" s="651"/>
      <c r="E865" s="574"/>
      <c r="F865" s="551"/>
      <c r="G865" s="548"/>
      <c r="K865" s="627">
        <v>0.67118041933334371</v>
      </c>
    </row>
    <row r="866" spans="1:11" x14ac:dyDescent="0.2">
      <c r="A866" s="627">
        <v>0.67152764133334375</v>
      </c>
      <c r="D866" s="650" t="s">
        <v>375</v>
      </c>
      <c r="E866" s="574"/>
      <c r="F866" s="551"/>
      <c r="G866" s="548"/>
      <c r="K866" s="627">
        <v>0.67152764133334375</v>
      </c>
    </row>
    <row r="867" spans="1:11" x14ac:dyDescent="0.2">
      <c r="A867" s="627">
        <v>0.67187486333334379</v>
      </c>
      <c r="D867" s="650" t="s">
        <v>377</v>
      </c>
      <c r="E867" s="574"/>
      <c r="F867" s="551"/>
      <c r="G867" s="548"/>
      <c r="K867" s="627">
        <v>0.67187486333334379</v>
      </c>
    </row>
    <row r="868" spans="1:11" x14ac:dyDescent="0.2">
      <c r="A868" s="627">
        <v>0.67222208533334382</v>
      </c>
      <c r="D868" s="650" t="s">
        <v>237</v>
      </c>
      <c r="E868" s="574"/>
      <c r="F868" s="551"/>
      <c r="G868" s="548"/>
      <c r="K868" s="627">
        <v>0.67222208533334382</v>
      </c>
    </row>
    <row r="869" spans="1:11" x14ac:dyDescent="0.2">
      <c r="A869" s="627">
        <v>0.67256930733334386</v>
      </c>
      <c r="D869" s="650"/>
      <c r="E869" s="574"/>
      <c r="F869" s="551"/>
      <c r="G869" s="548"/>
      <c r="K869" s="627">
        <v>0.67256930733334386</v>
      </c>
    </row>
    <row r="870" spans="1:11" x14ac:dyDescent="0.2">
      <c r="A870" s="627">
        <v>0.67291652933334389</v>
      </c>
      <c r="D870" s="650"/>
      <c r="E870" s="574"/>
      <c r="F870" s="551"/>
      <c r="G870" s="548"/>
      <c r="K870" s="627">
        <v>0.67291652933334389</v>
      </c>
    </row>
    <row r="871" spans="1:11" x14ac:dyDescent="0.2">
      <c r="A871" s="627">
        <v>0.67326375133334393</v>
      </c>
      <c r="D871" s="650"/>
      <c r="E871" s="574"/>
      <c r="F871" s="551"/>
      <c r="G871" s="549"/>
      <c r="K871" s="627">
        <v>0.67326375133334393</v>
      </c>
    </row>
    <row r="872" spans="1:11" ht="15" x14ac:dyDescent="0.25">
      <c r="A872" s="626">
        <v>0.67361097333334397</v>
      </c>
      <c r="D872" s="650"/>
      <c r="E872" s="574"/>
      <c r="F872" s="552"/>
      <c r="G872" s="655"/>
      <c r="K872" s="626">
        <v>0.67361097333334397</v>
      </c>
    </row>
    <row r="873" spans="1:11" x14ac:dyDescent="0.2">
      <c r="A873" s="627">
        <v>0.673958195333344</v>
      </c>
      <c r="D873" s="650"/>
      <c r="E873" s="574"/>
      <c r="F873" s="552"/>
      <c r="G873" s="655"/>
      <c r="K873" s="627">
        <v>0.673958195333344</v>
      </c>
    </row>
    <row r="874" spans="1:11" x14ac:dyDescent="0.2">
      <c r="A874" s="627">
        <v>0.67430541733334404</v>
      </c>
      <c r="D874" s="650"/>
      <c r="E874" s="574"/>
      <c r="F874" s="552"/>
      <c r="G874" s="655"/>
      <c r="K874" s="627">
        <v>0.67430541733334404</v>
      </c>
    </row>
    <row r="875" spans="1:11" x14ac:dyDescent="0.2">
      <c r="A875" s="627">
        <v>0.67465263933334407</v>
      </c>
      <c r="D875" s="650"/>
      <c r="E875" s="574"/>
      <c r="F875" s="552"/>
      <c r="G875" s="655"/>
      <c r="K875" s="627">
        <v>0.67465263933334407</v>
      </c>
    </row>
    <row r="876" spans="1:11" x14ac:dyDescent="0.2">
      <c r="A876" s="627">
        <v>0.67499986133334411</v>
      </c>
      <c r="D876" s="649" t="s">
        <v>397</v>
      </c>
      <c r="E876" s="574"/>
      <c r="F876" s="552"/>
      <c r="G876" s="655"/>
      <c r="K876" s="627">
        <v>0.67499986133334411</v>
      </c>
    </row>
    <row r="877" spans="1:11" x14ac:dyDescent="0.2">
      <c r="A877" s="627">
        <v>0.67534708333334414</v>
      </c>
      <c r="D877" s="650" t="s">
        <v>264</v>
      </c>
      <c r="E877" s="574"/>
      <c r="F877" s="552"/>
      <c r="G877" s="656"/>
      <c r="K877" s="627">
        <v>0.67534708333334414</v>
      </c>
    </row>
    <row r="878" spans="1:11" ht="15" x14ac:dyDescent="0.25">
      <c r="A878" s="627">
        <v>0.67569430533334418</v>
      </c>
      <c r="D878" s="650"/>
      <c r="E878" s="574"/>
      <c r="F878" s="552"/>
      <c r="G878" s="658" t="s">
        <v>284</v>
      </c>
      <c r="K878" s="627">
        <v>0.67569430533334418</v>
      </c>
    </row>
    <row r="879" spans="1:11" x14ac:dyDescent="0.2">
      <c r="A879" s="627">
        <v>0.67604152733334422</v>
      </c>
      <c r="D879" s="651"/>
      <c r="E879" s="574"/>
      <c r="F879" s="552"/>
      <c r="G879" s="655"/>
      <c r="K879" s="627">
        <v>0.67604152733334422</v>
      </c>
    </row>
    <row r="880" spans="1:11" x14ac:dyDescent="0.2">
      <c r="A880" s="627">
        <v>0.67638874933334425</v>
      </c>
      <c r="D880" s="650" t="s">
        <v>375</v>
      </c>
      <c r="E880" s="574"/>
      <c r="F880" s="552"/>
      <c r="G880" s="655"/>
      <c r="K880" s="627">
        <v>0.67638874933334425</v>
      </c>
    </row>
    <row r="881" spans="1:11" x14ac:dyDescent="0.2">
      <c r="A881" s="627">
        <v>0.67673597133334429</v>
      </c>
      <c r="D881" s="650" t="s">
        <v>377</v>
      </c>
      <c r="E881" s="574"/>
      <c r="F881" s="552"/>
      <c r="G881" s="655"/>
      <c r="K881" s="627">
        <v>0.67673597133334429</v>
      </c>
    </row>
    <row r="882" spans="1:11" ht="15" x14ac:dyDescent="0.25">
      <c r="A882" s="626">
        <v>0.67708319333334432</v>
      </c>
      <c r="D882" s="650" t="s">
        <v>237</v>
      </c>
      <c r="E882" s="574"/>
      <c r="F882" s="552"/>
      <c r="G882" s="655"/>
      <c r="K882" s="626">
        <v>0.67708319333334432</v>
      </c>
    </row>
    <row r="883" spans="1:11" x14ac:dyDescent="0.2">
      <c r="A883" s="627">
        <v>0.67743041533334436</v>
      </c>
      <c r="D883" s="650"/>
      <c r="E883" s="574"/>
      <c r="F883" s="552"/>
      <c r="G883" s="655"/>
      <c r="K883" s="627">
        <v>0.67743041533334436</v>
      </c>
    </row>
    <row r="884" spans="1:11" x14ac:dyDescent="0.2">
      <c r="A884" s="627">
        <v>0.6777776373333444</v>
      </c>
      <c r="D884" s="650"/>
      <c r="E884" s="574"/>
      <c r="F884" s="552"/>
      <c r="G884" s="655"/>
      <c r="K884" s="627">
        <v>0.6777776373333444</v>
      </c>
    </row>
    <row r="885" spans="1:11" x14ac:dyDescent="0.2">
      <c r="A885" s="627">
        <v>0.67812485933334443</v>
      </c>
      <c r="D885" s="650"/>
      <c r="E885" s="574"/>
      <c r="F885" s="552"/>
      <c r="G885" s="655"/>
      <c r="K885" s="627">
        <v>0.67812485933334443</v>
      </c>
    </row>
    <row r="886" spans="1:11" x14ac:dyDescent="0.2">
      <c r="A886" s="627">
        <v>0.67847208133334447</v>
      </c>
      <c r="D886" s="650"/>
      <c r="E886" s="574"/>
      <c r="F886" s="552"/>
      <c r="G886" s="655"/>
      <c r="K886" s="627">
        <v>0.67847208133334447</v>
      </c>
    </row>
    <row r="887" spans="1:11" x14ac:dyDescent="0.2">
      <c r="A887" s="627">
        <v>0.6788193033333445</v>
      </c>
      <c r="D887" s="650"/>
      <c r="E887" s="574"/>
      <c r="F887" s="552"/>
      <c r="G887" s="655"/>
      <c r="K887" s="627">
        <v>0.6788193033333445</v>
      </c>
    </row>
    <row r="888" spans="1:11" x14ac:dyDescent="0.2">
      <c r="A888" s="627">
        <v>0.67916652533334454</v>
      </c>
      <c r="D888" s="650"/>
      <c r="E888" s="574"/>
      <c r="F888" s="552"/>
      <c r="G888" s="655"/>
      <c r="I888" s="567"/>
      <c r="K888" s="627">
        <v>0.67916652533334454</v>
      </c>
    </row>
    <row r="889" spans="1:11" x14ac:dyDescent="0.2">
      <c r="A889" s="627">
        <v>0.67951374733334458</v>
      </c>
      <c r="D889" s="651"/>
      <c r="E889" s="574"/>
      <c r="F889" s="552"/>
      <c r="G889" s="655"/>
      <c r="I889" s="568"/>
      <c r="K889" s="627">
        <v>0.67951374733334458</v>
      </c>
    </row>
    <row r="890" spans="1:11" x14ac:dyDescent="0.2">
      <c r="A890" s="627">
        <v>0.67986096933334461</v>
      </c>
      <c r="E890" s="574"/>
      <c r="F890" s="552"/>
      <c r="G890" s="655"/>
      <c r="I890" s="568"/>
      <c r="K890" s="627">
        <v>0.67986096933334461</v>
      </c>
    </row>
    <row r="891" spans="1:11" x14ac:dyDescent="0.2">
      <c r="A891" s="627">
        <v>0.68020819133334465</v>
      </c>
      <c r="E891" s="574"/>
      <c r="F891" s="552"/>
      <c r="G891" s="655"/>
      <c r="I891" s="569"/>
      <c r="K891" s="627">
        <v>0.68020819133334465</v>
      </c>
    </row>
    <row r="892" spans="1:11" ht="15" x14ac:dyDescent="0.25">
      <c r="A892" s="626">
        <v>0.68055541333334468</v>
      </c>
      <c r="E892" s="574"/>
      <c r="F892" s="561" t="s">
        <v>428</v>
      </c>
      <c r="G892" s="655"/>
      <c r="I892" s="540" t="s">
        <v>404</v>
      </c>
      <c r="K892" s="626">
        <v>0.68055541333334468</v>
      </c>
    </row>
    <row r="893" spans="1:11" x14ac:dyDescent="0.2">
      <c r="A893" s="627">
        <v>0.68090263533334472</v>
      </c>
      <c r="E893" s="574"/>
      <c r="F893" s="552"/>
      <c r="G893" s="656"/>
      <c r="I893" s="647" t="s">
        <v>429</v>
      </c>
      <c r="K893" s="627">
        <v>0.68090263533334472</v>
      </c>
    </row>
    <row r="894" spans="1:11" x14ac:dyDescent="0.2">
      <c r="A894" s="627">
        <v>0.68124985733334475</v>
      </c>
      <c r="E894" s="574"/>
      <c r="F894" s="552"/>
      <c r="I894" s="540"/>
      <c r="K894" s="627">
        <v>0.68124985733334475</v>
      </c>
    </row>
    <row r="895" spans="1:11" x14ac:dyDescent="0.2">
      <c r="A895" s="627">
        <v>0.68159707933334479</v>
      </c>
      <c r="E895" s="574"/>
      <c r="F895" s="552"/>
      <c r="I895" s="540"/>
      <c r="K895" s="627">
        <v>0.68159707933334479</v>
      </c>
    </row>
    <row r="896" spans="1:11" x14ac:dyDescent="0.2">
      <c r="A896" s="627">
        <v>0.68194430133334483</v>
      </c>
      <c r="E896" s="574"/>
      <c r="F896" s="552"/>
      <c r="I896" s="540"/>
      <c r="K896" s="627">
        <v>0.68194430133334483</v>
      </c>
    </row>
    <row r="897" spans="1:11" x14ac:dyDescent="0.2">
      <c r="A897" s="627">
        <v>0.68229152333334486</v>
      </c>
      <c r="E897" s="574"/>
      <c r="F897" s="552"/>
      <c r="I897" s="540"/>
      <c r="K897" s="627">
        <v>0.68229152333334486</v>
      </c>
    </row>
    <row r="898" spans="1:11" x14ac:dyDescent="0.2">
      <c r="A898" s="627">
        <v>0.6826387453333449</v>
      </c>
      <c r="E898" s="574"/>
      <c r="F898" s="552"/>
      <c r="H898" s="570"/>
      <c r="I898" s="540"/>
      <c r="K898" s="627">
        <v>0.6826387453333449</v>
      </c>
    </row>
    <row r="899" spans="1:11" x14ac:dyDescent="0.2">
      <c r="A899" s="627">
        <v>0.68298596733334493</v>
      </c>
      <c r="E899" s="574"/>
      <c r="F899" s="552"/>
      <c r="H899" s="571"/>
      <c r="I899" s="540"/>
      <c r="K899" s="627">
        <v>0.68298596733334493</v>
      </c>
    </row>
    <row r="900" spans="1:11" x14ac:dyDescent="0.2">
      <c r="A900" s="627">
        <v>0.68333318933334497</v>
      </c>
      <c r="E900" s="574"/>
      <c r="F900" s="552"/>
      <c r="H900" s="571"/>
      <c r="I900" s="540"/>
      <c r="K900" s="627">
        <v>0.68333318933334497</v>
      </c>
    </row>
    <row r="901" spans="1:11" x14ac:dyDescent="0.2">
      <c r="A901" s="627">
        <v>0.68368041133334501</v>
      </c>
      <c r="E901" s="574"/>
      <c r="F901" s="552"/>
      <c r="H901" s="572"/>
      <c r="I901" s="540"/>
      <c r="K901" s="627">
        <v>0.68368041133334501</v>
      </c>
    </row>
    <row r="902" spans="1:11" ht="15" x14ac:dyDescent="0.25">
      <c r="A902" s="626">
        <v>0.68402763333334504</v>
      </c>
      <c r="E902" s="574"/>
      <c r="F902" s="552"/>
      <c r="H902" s="539" t="s">
        <v>430</v>
      </c>
      <c r="I902" s="540"/>
      <c r="K902" s="626">
        <v>0.68402763333334504</v>
      </c>
    </row>
    <row r="903" spans="1:11" x14ac:dyDescent="0.2">
      <c r="A903" s="627">
        <v>0.68437485533334508</v>
      </c>
      <c r="E903" s="574"/>
      <c r="F903" s="552"/>
      <c r="H903" s="539" t="s">
        <v>248</v>
      </c>
      <c r="I903" s="540"/>
      <c r="K903" s="627">
        <v>0.68437485533334508</v>
      </c>
    </row>
    <row r="904" spans="1:11" x14ac:dyDescent="0.2">
      <c r="A904" s="627">
        <v>0.68472207733334511</v>
      </c>
      <c r="D904" s="567"/>
      <c r="E904" s="574"/>
      <c r="F904" s="552"/>
      <c r="H904" s="539"/>
      <c r="I904" s="540"/>
      <c r="K904" s="627">
        <v>0.68472207733334511</v>
      </c>
    </row>
    <row r="905" spans="1:11" x14ac:dyDescent="0.2">
      <c r="A905" s="627">
        <v>0.68506929933334515</v>
      </c>
      <c r="D905" s="568"/>
      <c r="E905" s="574"/>
      <c r="F905" s="552"/>
      <c r="H905" s="539"/>
      <c r="I905" s="540"/>
      <c r="K905" s="627">
        <v>0.68506929933334515</v>
      </c>
    </row>
    <row r="906" spans="1:11" x14ac:dyDescent="0.2">
      <c r="A906" s="627">
        <v>0.68541652133334519</v>
      </c>
      <c r="D906" s="568"/>
      <c r="E906" s="574"/>
      <c r="F906" s="552"/>
      <c r="H906" s="539"/>
      <c r="I906" s="540"/>
      <c r="K906" s="627">
        <v>0.68541652133334519</v>
      </c>
    </row>
    <row r="907" spans="1:11" x14ac:dyDescent="0.2">
      <c r="A907" s="627">
        <v>0.68576374333334522</v>
      </c>
      <c r="D907" s="569"/>
      <c r="E907" s="574"/>
      <c r="F907" s="552"/>
      <c r="H907" s="539"/>
      <c r="I907" s="540"/>
      <c r="K907" s="627">
        <v>0.68576374333334522</v>
      </c>
    </row>
    <row r="908" spans="1:11" x14ac:dyDescent="0.2">
      <c r="A908" s="627">
        <v>0.68611096533334526</v>
      </c>
      <c r="B908" s="543" t="s">
        <v>431</v>
      </c>
      <c r="D908" s="540" t="s">
        <v>432</v>
      </c>
      <c r="E908" s="574"/>
      <c r="F908" s="552"/>
      <c r="H908" s="539"/>
      <c r="I908" s="540"/>
      <c r="K908" s="627">
        <v>0.68611096533334526</v>
      </c>
    </row>
    <row r="909" spans="1:11" x14ac:dyDescent="0.2">
      <c r="A909" s="627">
        <v>0.68645818733334529</v>
      </c>
      <c r="B909" s="544" t="s">
        <v>260</v>
      </c>
      <c r="D909" s="540" t="s">
        <v>260</v>
      </c>
      <c r="E909" s="574"/>
      <c r="F909" s="552"/>
      <c r="H909" s="539"/>
      <c r="I909" s="540"/>
      <c r="K909" s="627">
        <v>0.68645818733334529</v>
      </c>
    </row>
    <row r="910" spans="1:11" x14ac:dyDescent="0.2">
      <c r="A910" s="627">
        <v>0.68680540933334533</v>
      </c>
      <c r="B910" s="544"/>
      <c r="D910" s="540"/>
      <c r="E910" s="574"/>
      <c r="F910" s="552"/>
      <c r="H910" s="539"/>
      <c r="I910" s="540"/>
      <c r="K910" s="627">
        <v>0.68680540933334533</v>
      </c>
    </row>
    <row r="911" spans="1:11" x14ac:dyDescent="0.2">
      <c r="A911" s="627">
        <v>0.68715263133334537</v>
      </c>
      <c r="B911" s="545"/>
      <c r="D911" s="542"/>
      <c r="E911" s="574"/>
      <c r="F911" s="552"/>
      <c r="H911" s="539"/>
      <c r="I911" s="540"/>
      <c r="K911" s="627">
        <v>0.68715263133334537</v>
      </c>
    </row>
    <row r="912" spans="1:11" ht="15" x14ac:dyDescent="0.25">
      <c r="A912" s="626">
        <v>0.6874998533333454</v>
      </c>
      <c r="D912" s="548" t="s">
        <v>5</v>
      </c>
      <c r="E912" s="574"/>
      <c r="F912" s="552"/>
      <c r="H912" s="539"/>
      <c r="I912" s="540"/>
      <c r="K912" s="626">
        <v>0.6874998533333454</v>
      </c>
    </row>
    <row r="913" spans="1:11" x14ac:dyDescent="0.2">
      <c r="A913" s="627">
        <v>0.68784707533334544</v>
      </c>
      <c r="D913" s="548" t="s">
        <v>236</v>
      </c>
      <c r="E913" s="574"/>
      <c r="F913" s="552"/>
      <c r="H913" s="539"/>
      <c r="I913" s="540"/>
      <c r="K913" s="627">
        <v>0.68784707533334544</v>
      </c>
    </row>
    <row r="914" spans="1:11" x14ac:dyDescent="0.2">
      <c r="A914" s="627">
        <v>0.68819429733334547</v>
      </c>
      <c r="D914" s="548" t="s">
        <v>433</v>
      </c>
      <c r="E914" s="574"/>
      <c r="F914" s="552"/>
      <c r="H914" s="539"/>
      <c r="I914" s="540"/>
      <c r="K914" s="627">
        <v>0.68819429733334547</v>
      </c>
    </row>
    <row r="915" spans="1:11" x14ac:dyDescent="0.2">
      <c r="A915" s="627">
        <v>0.68854151933334551</v>
      </c>
      <c r="D915" s="548"/>
      <c r="E915" s="574"/>
      <c r="F915" s="552"/>
      <c r="H915" s="539"/>
      <c r="I915" s="540"/>
      <c r="K915" s="627">
        <v>0.68854151933334551</v>
      </c>
    </row>
    <row r="916" spans="1:11" x14ac:dyDescent="0.2">
      <c r="A916" s="627">
        <v>0.68888874133334554</v>
      </c>
      <c r="D916" s="548"/>
      <c r="E916" s="574"/>
      <c r="F916" s="552"/>
      <c r="H916" s="539"/>
      <c r="I916" s="540"/>
      <c r="K916" s="627">
        <v>0.68888874133334554</v>
      </c>
    </row>
    <row r="917" spans="1:11" x14ac:dyDescent="0.2">
      <c r="A917" s="627">
        <v>0.68923596333334558</v>
      </c>
      <c r="D917" s="548"/>
      <c r="E917" s="574"/>
      <c r="F917" s="552"/>
      <c r="H917" s="539"/>
      <c r="I917" s="540"/>
      <c r="K917" s="627">
        <v>0.68923596333334558</v>
      </c>
    </row>
    <row r="918" spans="1:11" x14ac:dyDescent="0.2">
      <c r="A918" s="627">
        <v>0.68958318533334562</v>
      </c>
      <c r="D918" s="548"/>
      <c r="E918" s="574"/>
      <c r="F918" s="552"/>
      <c r="H918" s="539"/>
      <c r="I918" s="540"/>
      <c r="K918" s="627">
        <v>0.68958318533334562</v>
      </c>
    </row>
    <row r="919" spans="1:11" x14ac:dyDescent="0.2">
      <c r="A919" s="627">
        <v>0.68993040733334565</v>
      </c>
      <c r="D919" s="548"/>
      <c r="E919" s="574"/>
      <c r="F919" s="552"/>
      <c r="H919" s="539"/>
      <c r="I919" s="540"/>
      <c r="K919" s="627">
        <v>0.68993040733334565</v>
      </c>
    </row>
    <row r="920" spans="1:11" x14ac:dyDescent="0.2">
      <c r="A920" s="627">
        <v>0.69027762933334569</v>
      </c>
      <c r="D920" s="548"/>
      <c r="E920" s="574"/>
      <c r="F920" s="552"/>
      <c r="H920" s="539"/>
      <c r="I920" s="540"/>
      <c r="K920" s="627">
        <v>0.69027762933334569</v>
      </c>
    </row>
    <row r="921" spans="1:11" x14ac:dyDescent="0.2">
      <c r="A921" s="627">
        <v>0.69062485133334572</v>
      </c>
      <c r="D921" s="548"/>
      <c r="E921" s="574"/>
      <c r="F921" s="552"/>
      <c r="H921" s="539"/>
      <c r="I921" s="540"/>
      <c r="K921" s="627">
        <v>0.69062485133334572</v>
      </c>
    </row>
    <row r="922" spans="1:11" ht="15" x14ac:dyDescent="0.25">
      <c r="A922" s="626">
        <v>0.69097207333334576</v>
      </c>
      <c r="D922" s="567"/>
      <c r="E922" s="574"/>
      <c r="F922" s="552"/>
      <c r="H922" s="539"/>
      <c r="I922" s="540"/>
      <c r="K922" s="626">
        <v>0.69097207333334576</v>
      </c>
    </row>
    <row r="923" spans="1:11" x14ac:dyDescent="0.2">
      <c r="A923" s="627">
        <v>0.6913192953333458</v>
      </c>
      <c r="D923" s="568"/>
      <c r="E923" s="574"/>
      <c r="F923" s="552"/>
      <c r="H923" s="539"/>
      <c r="I923" s="540"/>
      <c r="K923" s="627">
        <v>0.6913192953333458</v>
      </c>
    </row>
    <row r="924" spans="1:11" x14ac:dyDescent="0.2">
      <c r="A924" s="627">
        <v>0.69166651733334583</v>
      </c>
      <c r="D924" s="568"/>
      <c r="E924" s="574"/>
      <c r="F924" s="552"/>
      <c r="H924" s="539"/>
      <c r="I924" s="540"/>
      <c r="K924" s="627">
        <v>0.69166651733334583</v>
      </c>
    </row>
    <row r="925" spans="1:11" x14ac:dyDescent="0.2">
      <c r="A925" s="627">
        <v>0.69201373933334587</v>
      </c>
      <c r="D925" s="569"/>
      <c r="E925" s="574"/>
      <c r="F925" s="552"/>
      <c r="H925" s="539"/>
      <c r="I925" s="540"/>
      <c r="K925" s="627">
        <v>0.69201373933334587</v>
      </c>
    </row>
    <row r="926" spans="1:11" x14ac:dyDescent="0.2">
      <c r="A926" s="627">
        <v>0.6923609613333459</v>
      </c>
      <c r="D926" s="540" t="s">
        <v>432</v>
      </c>
      <c r="E926" s="574"/>
      <c r="F926" s="552"/>
      <c r="H926" s="539"/>
      <c r="I926" s="540"/>
      <c r="K926" s="627">
        <v>0.6923609613333459</v>
      </c>
    </row>
    <row r="927" spans="1:11" x14ac:dyDescent="0.2">
      <c r="A927" s="627">
        <v>0.69270818333334594</v>
      </c>
      <c r="D927" s="540" t="s">
        <v>262</v>
      </c>
      <c r="E927" s="574"/>
      <c r="F927" s="552"/>
      <c r="H927" s="539"/>
      <c r="I927" s="540"/>
      <c r="K927" s="627">
        <v>0.69270818333334594</v>
      </c>
    </row>
    <row r="928" spans="1:11" x14ac:dyDescent="0.2">
      <c r="A928" s="627">
        <v>0.69305540533334598</v>
      </c>
      <c r="B928" s="543" t="s">
        <v>431</v>
      </c>
      <c r="D928" s="540"/>
      <c r="E928" s="574"/>
      <c r="F928" s="552"/>
      <c r="H928" s="539"/>
      <c r="I928" s="540"/>
      <c r="K928" s="627">
        <v>0.69305540533334598</v>
      </c>
    </row>
    <row r="929" spans="1:11" x14ac:dyDescent="0.2">
      <c r="A929" s="627">
        <v>0.69340262733334601</v>
      </c>
      <c r="B929" s="544" t="s">
        <v>262</v>
      </c>
      <c r="D929" s="542"/>
      <c r="E929" s="574"/>
      <c r="F929" s="552"/>
      <c r="H929" s="539"/>
      <c r="I929" s="540"/>
      <c r="K929" s="627">
        <v>0.69340262733334601</v>
      </c>
    </row>
    <row r="930" spans="1:11" x14ac:dyDescent="0.2">
      <c r="A930" s="627">
        <v>0.69374984933334605</v>
      </c>
      <c r="B930" s="543" t="s">
        <v>434</v>
      </c>
      <c r="D930" s="548" t="s">
        <v>5</v>
      </c>
      <c r="E930" s="574"/>
      <c r="F930" s="552"/>
      <c r="H930" s="539"/>
      <c r="I930" s="540"/>
      <c r="K930" s="627">
        <v>0.69374984933334605</v>
      </c>
    </row>
    <row r="931" spans="1:11" x14ac:dyDescent="0.2">
      <c r="A931" s="627">
        <v>0.69409707133334608</v>
      </c>
      <c r="B931" s="545"/>
      <c r="D931" s="548" t="s">
        <v>236</v>
      </c>
      <c r="E931" s="574"/>
      <c r="F931" s="552"/>
      <c r="H931" s="539"/>
      <c r="I931" s="542"/>
      <c r="K931" s="627">
        <v>0.69409707133334608</v>
      </c>
    </row>
    <row r="932" spans="1:11" ht="15" x14ac:dyDescent="0.25">
      <c r="A932" s="626">
        <v>0.69444429333334612</v>
      </c>
      <c r="D932" s="548" t="s">
        <v>435</v>
      </c>
      <c r="E932" s="574"/>
      <c r="F932" s="552"/>
      <c r="H932" s="539"/>
      <c r="I932" s="576" t="s">
        <v>26</v>
      </c>
      <c r="K932" s="626">
        <v>0.69444429333334612</v>
      </c>
    </row>
    <row r="933" spans="1:11" x14ac:dyDescent="0.2">
      <c r="A933" s="627">
        <v>0.69479151533334615</v>
      </c>
      <c r="D933" s="548"/>
      <c r="E933" s="574"/>
      <c r="F933" s="552"/>
      <c r="H933" s="539"/>
      <c r="I933" s="576" t="s">
        <v>380</v>
      </c>
      <c r="K933" s="627">
        <v>0.69479151533334615</v>
      </c>
    </row>
    <row r="934" spans="1:11" x14ac:dyDescent="0.2">
      <c r="A934" s="627">
        <v>0.69513873733334619</v>
      </c>
      <c r="D934" s="548"/>
      <c r="E934" s="574"/>
      <c r="F934" s="552"/>
      <c r="H934" s="539"/>
      <c r="I934" s="659" t="s">
        <v>436</v>
      </c>
      <c r="K934" s="627">
        <v>0.69513873733334619</v>
      </c>
    </row>
    <row r="935" spans="1:11" x14ac:dyDescent="0.2">
      <c r="A935" s="627">
        <v>0.69548595933334623</v>
      </c>
      <c r="D935" s="548"/>
      <c r="E935" s="574"/>
      <c r="F935" s="553"/>
      <c r="H935" s="539"/>
      <c r="I935" s="576"/>
      <c r="K935" s="627">
        <v>0.69548595933334623</v>
      </c>
    </row>
    <row r="936" spans="1:11" x14ac:dyDescent="0.2">
      <c r="A936" s="627">
        <v>0.69583318133334626</v>
      </c>
      <c r="D936" s="548"/>
      <c r="E936" s="574"/>
      <c r="F936" s="660"/>
      <c r="H936" s="539"/>
      <c r="I936" s="576"/>
      <c r="K936" s="627">
        <v>0.69583318133334626</v>
      </c>
    </row>
    <row r="937" spans="1:11" x14ac:dyDescent="0.2">
      <c r="A937" s="627">
        <v>0.6961804033333463</v>
      </c>
      <c r="D937" s="548"/>
      <c r="E937" s="574"/>
      <c r="F937" s="660"/>
      <c r="H937" s="539"/>
      <c r="I937" s="576"/>
      <c r="K937" s="627">
        <v>0.6961804033333463</v>
      </c>
    </row>
    <row r="938" spans="1:11" x14ac:dyDescent="0.2">
      <c r="A938" s="627">
        <v>0.69652762533334633</v>
      </c>
      <c r="D938" s="548"/>
      <c r="E938" s="574"/>
      <c r="F938" s="660"/>
      <c r="H938" s="539"/>
      <c r="I938" s="576"/>
      <c r="K938" s="627">
        <v>0.69652762533334633</v>
      </c>
    </row>
    <row r="939" spans="1:11" x14ac:dyDescent="0.2">
      <c r="A939" s="627">
        <v>0.69687484733334637</v>
      </c>
      <c r="D939" s="548"/>
      <c r="E939" s="574"/>
      <c r="F939" s="660"/>
      <c r="H939" s="539"/>
      <c r="I939" s="576"/>
      <c r="K939" s="627">
        <v>0.69687484733334637</v>
      </c>
    </row>
    <row r="940" spans="1:11" x14ac:dyDescent="0.2">
      <c r="A940" s="627">
        <v>0.69722206933334641</v>
      </c>
      <c r="B940" s="543" t="s">
        <v>437</v>
      </c>
      <c r="D940" s="652"/>
      <c r="E940" s="574"/>
      <c r="F940" s="660"/>
      <c r="H940" s="539"/>
      <c r="I940" s="576"/>
      <c r="K940" s="627">
        <v>0.69722206933334641</v>
      </c>
    </row>
    <row r="941" spans="1:11" x14ac:dyDescent="0.2">
      <c r="A941" s="627">
        <v>0.69756929133334644</v>
      </c>
      <c r="B941" s="545" t="s">
        <v>248</v>
      </c>
      <c r="D941" s="653"/>
      <c r="E941" s="574"/>
      <c r="F941" s="660"/>
      <c r="H941" s="541"/>
      <c r="I941" s="576"/>
      <c r="K941" s="627">
        <v>0.69756929133334644</v>
      </c>
    </row>
    <row r="942" spans="1:11" ht="15" x14ac:dyDescent="0.25">
      <c r="A942" s="626">
        <v>0.69791651333334648</v>
      </c>
      <c r="D942" s="653"/>
      <c r="E942" s="574"/>
      <c r="F942" s="660"/>
      <c r="H942" s="547" t="s">
        <v>23</v>
      </c>
      <c r="I942" s="576"/>
      <c r="K942" s="626">
        <v>0.69791651333334648</v>
      </c>
    </row>
    <row r="943" spans="1:11" x14ac:dyDescent="0.2">
      <c r="A943" s="627">
        <v>0.69826373533334651</v>
      </c>
      <c r="D943" s="654"/>
      <c r="E943" s="574"/>
      <c r="F943" s="660"/>
      <c r="H943" s="547" t="s">
        <v>236</v>
      </c>
      <c r="I943" s="576"/>
      <c r="K943" s="627">
        <v>0.69826373533334651</v>
      </c>
    </row>
    <row r="944" spans="1:11" x14ac:dyDescent="0.2">
      <c r="A944" s="627">
        <v>0.69861095733334655</v>
      </c>
      <c r="D944" s="650" t="s">
        <v>432</v>
      </c>
      <c r="E944" s="574"/>
      <c r="F944" s="660"/>
      <c r="H944" s="547" t="s">
        <v>421</v>
      </c>
      <c r="I944" s="576"/>
      <c r="K944" s="627">
        <v>0.69861095733334655</v>
      </c>
    </row>
    <row r="945" spans="1:11" x14ac:dyDescent="0.2">
      <c r="A945" s="627">
        <v>0.69895817933334659</v>
      </c>
      <c r="D945" s="650" t="s">
        <v>264</v>
      </c>
      <c r="E945" s="574"/>
      <c r="F945" s="660"/>
      <c r="H945" s="547"/>
      <c r="I945" s="576"/>
      <c r="K945" s="627">
        <v>0.69895817933334659</v>
      </c>
    </row>
    <row r="946" spans="1:11" x14ac:dyDescent="0.2">
      <c r="A946" s="627">
        <v>0.69930540133334662</v>
      </c>
      <c r="B946" s="543" t="s">
        <v>431</v>
      </c>
      <c r="D946" s="650"/>
      <c r="E946" s="574"/>
      <c r="F946" s="660"/>
      <c r="H946" s="547"/>
      <c r="I946" s="576"/>
      <c r="K946" s="627">
        <v>0.69930540133334662</v>
      </c>
    </row>
    <row r="947" spans="1:11" x14ac:dyDescent="0.2">
      <c r="A947" s="627">
        <v>0.69965262333334666</v>
      </c>
      <c r="B947" s="545" t="s">
        <v>264</v>
      </c>
      <c r="D947" s="651"/>
      <c r="E947" s="574"/>
      <c r="F947" s="660"/>
      <c r="H947" s="547"/>
      <c r="I947" s="576"/>
      <c r="K947" s="627">
        <v>0.69965262333334666</v>
      </c>
    </row>
    <row r="948" spans="1:11" x14ac:dyDescent="0.2">
      <c r="A948" s="627">
        <v>0.69999984533334669</v>
      </c>
      <c r="D948" s="650" t="s">
        <v>5</v>
      </c>
      <c r="E948" s="574"/>
      <c r="F948" s="660"/>
      <c r="H948" s="547"/>
      <c r="I948" s="576"/>
      <c r="K948" s="627">
        <v>0.69999984533334669</v>
      </c>
    </row>
    <row r="949" spans="1:11" x14ac:dyDescent="0.2">
      <c r="A949" s="627">
        <v>0.70034706733334673</v>
      </c>
      <c r="D949" s="650" t="s">
        <v>236</v>
      </c>
      <c r="E949" s="574"/>
      <c r="F949" s="660"/>
      <c r="H949" s="547"/>
      <c r="I949" s="576"/>
      <c r="K949" s="627">
        <v>0.70034706733334673</v>
      </c>
    </row>
    <row r="950" spans="1:11" x14ac:dyDescent="0.2">
      <c r="A950" s="627">
        <v>0.70069428933334676</v>
      </c>
      <c r="D950" s="650" t="s">
        <v>237</v>
      </c>
      <c r="E950" s="574"/>
      <c r="F950" s="660"/>
      <c r="H950" s="547"/>
      <c r="I950" s="581" t="s">
        <v>438</v>
      </c>
      <c r="K950" s="627">
        <v>0.70069428933334676</v>
      </c>
    </row>
    <row r="951" spans="1:11" x14ac:dyDescent="0.2">
      <c r="A951" s="627">
        <v>0.7010415113333468</v>
      </c>
      <c r="D951" s="650"/>
      <c r="E951" s="574"/>
      <c r="F951" s="661" t="s">
        <v>439</v>
      </c>
      <c r="H951" s="547"/>
      <c r="I951" s="576"/>
      <c r="K951" s="627">
        <v>0.7010415113333468</v>
      </c>
    </row>
    <row r="952" spans="1:11" ht="15" x14ac:dyDescent="0.25">
      <c r="A952" s="626">
        <v>0.70138873333334684</v>
      </c>
      <c r="D952" s="650"/>
      <c r="E952" s="574"/>
      <c r="H952" s="547"/>
      <c r="I952" s="576"/>
      <c r="K952" s="626">
        <v>0.70138873333334684</v>
      </c>
    </row>
    <row r="953" spans="1:11" x14ac:dyDescent="0.2">
      <c r="A953" s="627">
        <v>0.70173595533334687</v>
      </c>
      <c r="D953" s="650"/>
      <c r="E953" s="574"/>
      <c r="H953" s="547"/>
      <c r="I953" s="576"/>
      <c r="K953" s="627">
        <v>0.70173595533334687</v>
      </c>
    </row>
    <row r="954" spans="1:11" x14ac:dyDescent="0.2">
      <c r="A954" s="627">
        <v>0.70208317733334691</v>
      </c>
      <c r="D954" s="650"/>
      <c r="E954" s="574"/>
      <c r="H954" s="547"/>
      <c r="I954" s="576"/>
      <c r="K954" s="627">
        <v>0.70208317733334691</v>
      </c>
    </row>
    <row r="955" spans="1:11" x14ac:dyDescent="0.2">
      <c r="A955" s="627">
        <v>0.70243039933334694</v>
      </c>
      <c r="D955" s="650"/>
      <c r="E955" s="574"/>
      <c r="H955" s="547"/>
      <c r="I955" s="576"/>
      <c r="K955" s="627">
        <v>0.70243039933334694</v>
      </c>
    </row>
    <row r="956" spans="1:11" x14ac:dyDescent="0.2">
      <c r="A956" s="627">
        <v>0.70277762133334698</v>
      </c>
      <c r="D956" s="650"/>
      <c r="E956" s="574"/>
      <c r="H956" s="547"/>
      <c r="I956" s="576"/>
      <c r="K956" s="627">
        <v>0.70277762133334698</v>
      </c>
    </row>
    <row r="957" spans="1:11" x14ac:dyDescent="0.2">
      <c r="A957" s="627">
        <v>0.70312484333334702</v>
      </c>
      <c r="D957" s="651"/>
      <c r="E957" s="574"/>
      <c r="H957" s="547"/>
      <c r="I957" s="576"/>
      <c r="K957" s="627">
        <v>0.70312484333334702</v>
      </c>
    </row>
    <row r="958" spans="1:11" x14ac:dyDescent="0.2">
      <c r="A958" s="627">
        <v>0.70347206533334705</v>
      </c>
      <c r="B958" s="546" t="s">
        <v>19</v>
      </c>
      <c r="E958" s="574"/>
      <c r="H958" s="547"/>
      <c r="I958" s="576"/>
      <c r="K958" s="627">
        <v>0.70347206533334705</v>
      </c>
    </row>
    <row r="959" spans="1:11" x14ac:dyDescent="0.2">
      <c r="A959" s="627">
        <v>0.70381928733334709</v>
      </c>
      <c r="B959" s="548" t="s">
        <v>236</v>
      </c>
      <c r="E959" s="574"/>
      <c r="H959" s="547"/>
      <c r="I959" s="576"/>
      <c r="K959" s="627">
        <v>0.70381928733334709</v>
      </c>
    </row>
    <row r="960" spans="1:11" x14ac:dyDescent="0.2">
      <c r="A960" s="627">
        <v>0.70416650933334712</v>
      </c>
      <c r="B960" s="548" t="s">
        <v>251</v>
      </c>
      <c r="E960" s="574"/>
      <c r="H960" s="547"/>
      <c r="I960" s="576"/>
      <c r="K960" s="627">
        <v>0.70416650933334712</v>
      </c>
    </row>
    <row r="961" spans="1:11" x14ac:dyDescent="0.2">
      <c r="A961" s="627">
        <v>0.70451373133334716</v>
      </c>
      <c r="B961" s="549"/>
      <c r="E961" s="574"/>
      <c r="H961" s="547"/>
      <c r="I961" s="576"/>
      <c r="K961" s="627">
        <v>0.70451373133334716</v>
      </c>
    </row>
    <row r="962" spans="1:11" ht="15" x14ac:dyDescent="0.25">
      <c r="A962" s="626">
        <v>0.7048609533333472</v>
      </c>
      <c r="E962" s="574"/>
      <c r="H962" s="547"/>
      <c r="I962" s="576"/>
      <c r="K962" s="626">
        <v>0.7048609533333472</v>
      </c>
    </row>
    <row r="963" spans="1:11" x14ac:dyDescent="0.2">
      <c r="A963" s="627">
        <v>0.70520817533334723</v>
      </c>
      <c r="E963" s="574"/>
      <c r="H963" s="547"/>
      <c r="I963" s="576"/>
      <c r="K963" s="627">
        <v>0.70520817533334723</v>
      </c>
    </row>
    <row r="964" spans="1:11" x14ac:dyDescent="0.2">
      <c r="A964" s="627">
        <v>0.70555539733334727</v>
      </c>
      <c r="D964" s="567"/>
      <c r="E964" s="574"/>
      <c r="H964" s="547"/>
      <c r="I964" s="576"/>
      <c r="K964" s="627">
        <v>0.70555539733334727</v>
      </c>
    </row>
    <row r="965" spans="1:11" x14ac:dyDescent="0.2">
      <c r="A965" s="627">
        <v>0.7059026193333473</v>
      </c>
      <c r="D965" s="568"/>
      <c r="E965" s="574"/>
      <c r="H965" s="547"/>
      <c r="I965" s="576"/>
      <c r="K965" s="627">
        <v>0.7059026193333473</v>
      </c>
    </row>
    <row r="966" spans="1:11" x14ac:dyDescent="0.2">
      <c r="A966" s="627">
        <v>0.70624984133334734</v>
      </c>
      <c r="D966" s="568"/>
      <c r="E966" s="574"/>
      <c r="H966" s="556"/>
      <c r="I966" s="576"/>
      <c r="K966" s="627">
        <v>0.70624984133334734</v>
      </c>
    </row>
    <row r="967" spans="1:11" x14ac:dyDescent="0.2">
      <c r="A967" s="627">
        <v>0.70659706333334737</v>
      </c>
      <c r="D967" s="569"/>
      <c r="E967" s="574"/>
      <c r="H967" s="547"/>
      <c r="I967" s="576"/>
      <c r="K967" s="627">
        <v>0.70659706333334737</v>
      </c>
    </row>
    <row r="968" spans="1:11" x14ac:dyDescent="0.2">
      <c r="A968" s="627">
        <v>0.70694428533334741</v>
      </c>
      <c r="B968" s="543" t="s">
        <v>440</v>
      </c>
      <c r="D968" s="540" t="s">
        <v>432</v>
      </c>
      <c r="E968" s="574"/>
      <c r="H968" s="547"/>
      <c r="I968" s="581" t="s">
        <v>441</v>
      </c>
      <c r="K968" s="627">
        <v>0.70694428533334741</v>
      </c>
    </row>
    <row r="969" spans="1:11" x14ac:dyDescent="0.2">
      <c r="A969" s="627">
        <v>0.70729150733334745</v>
      </c>
      <c r="B969" s="544" t="s">
        <v>260</v>
      </c>
      <c r="D969" s="540" t="s">
        <v>260</v>
      </c>
      <c r="E969" s="574"/>
      <c r="H969" s="547"/>
      <c r="I969" s="576"/>
      <c r="K969" s="627">
        <v>0.70729150733334745</v>
      </c>
    </row>
    <row r="970" spans="1:11" x14ac:dyDescent="0.2">
      <c r="A970" s="627">
        <v>0.70763872933334748</v>
      </c>
      <c r="B970" s="544"/>
      <c r="D970" s="540"/>
      <c r="E970" s="574"/>
      <c r="H970" s="547"/>
      <c r="I970" s="576"/>
      <c r="K970" s="627">
        <v>0.70763872933334748</v>
      </c>
    </row>
    <row r="971" spans="1:11" x14ac:dyDescent="0.2">
      <c r="A971" s="627">
        <v>0.70798595133334752</v>
      </c>
      <c r="B971" s="545"/>
      <c r="D971" s="542"/>
      <c r="E971" s="574"/>
      <c r="H971" s="549" t="s">
        <v>280</v>
      </c>
      <c r="I971" s="576"/>
      <c r="K971" s="627">
        <v>0.70798595133334752</v>
      </c>
    </row>
    <row r="972" spans="1:11" ht="15" x14ac:dyDescent="0.25">
      <c r="A972" s="626">
        <v>0.70833317333334755</v>
      </c>
      <c r="D972" s="552" t="s">
        <v>5</v>
      </c>
      <c r="E972" s="574"/>
      <c r="H972" s="662" t="s">
        <v>442</v>
      </c>
      <c r="I972" s="576"/>
      <c r="K972" s="626">
        <v>0.70833317333334755</v>
      </c>
    </row>
    <row r="973" spans="1:11" x14ac:dyDescent="0.2">
      <c r="A973" s="627">
        <v>0.70868039533334759</v>
      </c>
      <c r="D973" s="552" t="s">
        <v>243</v>
      </c>
      <c r="E973" s="574"/>
      <c r="H973" s="547"/>
      <c r="I973" s="576"/>
      <c r="K973" s="627">
        <v>0.70868039533334759</v>
      </c>
    </row>
    <row r="974" spans="1:11" x14ac:dyDescent="0.2">
      <c r="A974" s="627">
        <v>0.70902761733334763</v>
      </c>
      <c r="D974" s="552" t="s">
        <v>435</v>
      </c>
      <c r="E974" s="574"/>
      <c r="H974" s="547"/>
      <c r="I974" s="576"/>
      <c r="K974" s="627">
        <v>0.70902761733334763</v>
      </c>
    </row>
    <row r="975" spans="1:11" x14ac:dyDescent="0.2">
      <c r="A975" s="627">
        <v>0.70937483933334766</v>
      </c>
      <c r="D975" s="552"/>
      <c r="E975" s="574"/>
      <c r="H975" s="547"/>
      <c r="I975" s="576"/>
      <c r="K975" s="627">
        <v>0.70937483933334766</v>
      </c>
    </row>
    <row r="976" spans="1:11" x14ac:dyDescent="0.2">
      <c r="A976" s="627">
        <v>0.7097220613333477</v>
      </c>
      <c r="D976" s="552"/>
      <c r="E976" s="574"/>
      <c r="H976" s="547"/>
      <c r="I976" s="576"/>
      <c r="K976" s="627">
        <v>0.7097220613333477</v>
      </c>
    </row>
    <row r="977" spans="1:11" x14ac:dyDescent="0.2">
      <c r="A977" s="627">
        <v>0.71006928333334773</v>
      </c>
      <c r="D977" s="552"/>
      <c r="E977" s="574"/>
      <c r="H977" s="547"/>
      <c r="I977" s="576"/>
      <c r="K977" s="627">
        <v>0.71006928333334773</v>
      </c>
    </row>
    <row r="978" spans="1:11" x14ac:dyDescent="0.2">
      <c r="A978" s="627">
        <v>0.71041650533334777</v>
      </c>
      <c r="D978" s="552"/>
      <c r="E978" s="574"/>
      <c r="H978" s="547"/>
      <c r="I978" s="576"/>
      <c r="K978" s="627">
        <v>0.71041650533334777</v>
      </c>
    </row>
    <row r="979" spans="1:11" x14ac:dyDescent="0.2">
      <c r="A979" s="627">
        <v>0.71076372733334781</v>
      </c>
      <c r="D979" s="552"/>
      <c r="E979" s="574"/>
      <c r="H979" s="547"/>
      <c r="I979" s="576"/>
      <c r="K979" s="627">
        <v>0.71076372733334781</v>
      </c>
    </row>
    <row r="980" spans="1:11" x14ac:dyDescent="0.2">
      <c r="A980" s="627">
        <v>0.71111094933334784</v>
      </c>
      <c r="D980" s="552"/>
      <c r="E980" s="574"/>
      <c r="H980" s="547"/>
      <c r="I980" s="576"/>
      <c r="K980" s="627">
        <v>0.71111094933334784</v>
      </c>
    </row>
    <row r="981" spans="1:11" x14ac:dyDescent="0.2">
      <c r="A981" s="627">
        <v>0.71145817133334788</v>
      </c>
      <c r="D981" s="552"/>
      <c r="E981" s="574"/>
      <c r="H981" s="547"/>
      <c r="I981" s="576"/>
      <c r="K981" s="627">
        <v>0.71145817133334788</v>
      </c>
    </row>
    <row r="982" spans="1:11" ht="15" x14ac:dyDescent="0.25">
      <c r="A982" s="626">
        <v>0.71180539333334791</v>
      </c>
      <c r="D982" s="567"/>
      <c r="E982" s="574"/>
      <c r="H982" s="547"/>
      <c r="I982" s="576"/>
      <c r="K982" s="626">
        <v>0.71180539333334791</v>
      </c>
    </row>
    <row r="983" spans="1:11" x14ac:dyDescent="0.2">
      <c r="A983" s="627">
        <v>0.71215261533334795</v>
      </c>
      <c r="D983" s="568"/>
      <c r="E983" s="574"/>
      <c r="H983" s="547"/>
      <c r="I983" s="576"/>
      <c r="K983" s="627">
        <v>0.71215261533334795</v>
      </c>
    </row>
    <row r="984" spans="1:11" x14ac:dyDescent="0.2">
      <c r="A984" s="627">
        <v>0.71249983733334799</v>
      </c>
      <c r="D984" s="568"/>
      <c r="E984" s="574"/>
      <c r="H984" s="547"/>
      <c r="I984" s="576"/>
      <c r="K984" s="627">
        <v>0.71249983733334799</v>
      </c>
    </row>
    <row r="985" spans="1:11" x14ac:dyDescent="0.2">
      <c r="A985" s="627">
        <v>0.71284705933334802</v>
      </c>
      <c r="D985" s="569"/>
      <c r="E985" s="574"/>
      <c r="H985" s="547"/>
      <c r="I985" s="664" t="s">
        <v>429</v>
      </c>
      <c r="K985" s="627">
        <v>0.71284705933334802</v>
      </c>
    </row>
    <row r="986" spans="1:11" x14ac:dyDescent="0.2">
      <c r="A986" s="627">
        <v>0.71319428133334806</v>
      </c>
      <c r="D986" s="540" t="s">
        <v>432</v>
      </c>
      <c r="E986" s="574"/>
      <c r="H986" s="548"/>
      <c r="K986" s="627">
        <v>0.71319428133334806</v>
      </c>
    </row>
    <row r="987" spans="1:11" x14ac:dyDescent="0.2">
      <c r="A987" s="627">
        <v>0.71354150333334809</v>
      </c>
      <c r="D987" s="540" t="s">
        <v>262</v>
      </c>
      <c r="E987" s="574"/>
      <c r="H987" s="548"/>
      <c r="K987" s="627">
        <v>0.71354150333334809</v>
      </c>
    </row>
    <row r="988" spans="1:11" x14ac:dyDescent="0.2">
      <c r="A988" s="627">
        <v>0.71388872533334813</v>
      </c>
      <c r="B988" s="543" t="s">
        <v>440</v>
      </c>
      <c r="D988" s="540"/>
      <c r="E988" s="574"/>
      <c r="H988" s="548"/>
      <c r="K988" s="627">
        <v>0.71388872533334813</v>
      </c>
    </row>
    <row r="989" spans="1:11" x14ac:dyDescent="0.2">
      <c r="A989" s="627">
        <v>0.71423594733334816</v>
      </c>
      <c r="B989" s="545" t="s">
        <v>262</v>
      </c>
      <c r="D989" s="542"/>
      <c r="E989" s="574"/>
      <c r="H989" s="548"/>
      <c r="K989" s="627">
        <v>0.71423594733334816</v>
      </c>
    </row>
    <row r="990" spans="1:11" x14ac:dyDescent="0.2">
      <c r="A990" s="627">
        <v>0.7145831693333482</v>
      </c>
      <c r="D990" s="552" t="s">
        <v>5</v>
      </c>
      <c r="E990" s="574"/>
      <c r="H990" s="557"/>
      <c r="K990" s="627">
        <v>0.7145831693333482</v>
      </c>
    </row>
    <row r="991" spans="1:11" x14ac:dyDescent="0.2">
      <c r="A991" s="627">
        <v>0.71493039133334824</v>
      </c>
      <c r="D991" s="552" t="s">
        <v>243</v>
      </c>
      <c r="E991" s="574"/>
      <c r="H991" s="549" t="s">
        <v>407</v>
      </c>
      <c r="K991" s="627">
        <v>0.71493039133334824</v>
      </c>
    </row>
    <row r="992" spans="1:11" ht="15" x14ac:dyDescent="0.25">
      <c r="A992" s="626">
        <v>0.71527761333334827</v>
      </c>
      <c r="D992" s="552" t="s">
        <v>237</v>
      </c>
      <c r="E992" s="574"/>
      <c r="H992" s="628" t="s">
        <v>312</v>
      </c>
      <c r="K992" s="626">
        <v>0.71527761333334827</v>
      </c>
    </row>
    <row r="993" spans="1:11" x14ac:dyDescent="0.2">
      <c r="A993" s="627">
        <v>0.71562483533334831</v>
      </c>
      <c r="D993" s="552"/>
      <c r="E993" s="574"/>
      <c r="H993" s="548"/>
      <c r="K993" s="627">
        <v>0.71562483533334831</v>
      </c>
    </row>
    <row r="994" spans="1:11" x14ac:dyDescent="0.2">
      <c r="A994" s="627">
        <v>0.71597205733334834</v>
      </c>
      <c r="D994" s="552"/>
      <c r="E994" s="574"/>
      <c r="H994" s="548"/>
      <c r="K994" s="627">
        <v>0.71597205733334834</v>
      </c>
    </row>
    <row r="995" spans="1:11" x14ac:dyDescent="0.2">
      <c r="A995" s="627">
        <v>0.71631927933334838</v>
      </c>
      <c r="D995" s="552"/>
      <c r="E995" s="574"/>
      <c r="H995" s="548"/>
      <c r="K995" s="627">
        <v>0.71631927933334838</v>
      </c>
    </row>
    <row r="996" spans="1:11" x14ac:dyDescent="0.2">
      <c r="A996" s="627">
        <v>0.71666650133334842</v>
      </c>
      <c r="D996" s="552"/>
      <c r="E996" s="663" t="s">
        <v>443</v>
      </c>
      <c r="H996" s="548"/>
      <c r="K996" s="627">
        <v>0.71666650133334842</v>
      </c>
    </row>
    <row r="997" spans="1:11" x14ac:dyDescent="0.2">
      <c r="A997" s="627">
        <v>0.71701372333334845</v>
      </c>
      <c r="D997" s="552"/>
      <c r="H997" s="548"/>
      <c r="K997" s="627">
        <v>0.71701372333334845</v>
      </c>
    </row>
    <row r="998" spans="1:11" x14ac:dyDescent="0.2">
      <c r="A998" s="627">
        <v>0.71736094533334849</v>
      </c>
      <c r="D998" s="552"/>
      <c r="H998" s="548"/>
      <c r="K998" s="627">
        <v>0.71736094533334849</v>
      </c>
    </row>
    <row r="999" spans="1:11" x14ac:dyDescent="0.2">
      <c r="A999" s="627">
        <v>0.71770816733334852</v>
      </c>
      <c r="D999" s="552"/>
      <c r="H999" s="548"/>
      <c r="K999" s="627">
        <v>0.71770816733334852</v>
      </c>
    </row>
    <row r="1000" spans="1:11" x14ac:dyDescent="0.2">
      <c r="A1000" s="627">
        <v>0.71805538933334856</v>
      </c>
      <c r="D1000" s="567"/>
      <c r="H1000" s="548"/>
      <c r="K1000" s="627">
        <v>0.71805538933334856</v>
      </c>
    </row>
    <row r="1001" spans="1:11" x14ac:dyDescent="0.2">
      <c r="A1001" s="627">
        <v>0.7184026113333486</v>
      </c>
      <c r="D1001" s="568"/>
      <c r="H1001" s="548"/>
      <c r="K1001" s="627">
        <v>0.7184026113333486</v>
      </c>
    </row>
    <row r="1002" spans="1:11" ht="15" x14ac:dyDescent="0.25">
      <c r="A1002" s="626">
        <v>0.71874983333334863</v>
      </c>
      <c r="D1002" s="568"/>
      <c r="H1002" s="548"/>
      <c r="K1002" s="626">
        <v>0.71874983333334863</v>
      </c>
    </row>
    <row r="1003" spans="1:11" x14ac:dyDescent="0.2">
      <c r="A1003" s="627">
        <v>0.71909705533334867</v>
      </c>
      <c r="D1003" s="569"/>
      <c r="H1003" s="548"/>
      <c r="K1003" s="627">
        <v>0.71909705533334867</v>
      </c>
    </row>
    <row r="1004" spans="1:11" x14ac:dyDescent="0.2">
      <c r="A1004" s="627">
        <v>0.7194442773333487</v>
      </c>
      <c r="D1004" s="650" t="s">
        <v>432</v>
      </c>
      <c r="H1004" s="548"/>
      <c r="K1004" s="627">
        <v>0.7194442773333487</v>
      </c>
    </row>
    <row r="1005" spans="1:11" x14ac:dyDescent="0.2">
      <c r="A1005" s="627">
        <v>0.71979149933334874</v>
      </c>
      <c r="D1005" s="650" t="s">
        <v>264</v>
      </c>
      <c r="H1005" s="548"/>
      <c r="K1005" s="627">
        <v>0.71979149933334874</v>
      </c>
    </row>
    <row r="1006" spans="1:11" x14ac:dyDescent="0.2">
      <c r="A1006" s="627">
        <v>0.72013872133334877</v>
      </c>
      <c r="B1006" s="543" t="s">
        <v>440</v>
      </c>
      <c r="D1006" s="650"/>
      <c r="H1006" s="548"/>
      <c r="K1006" s="627">
        <v>0.72013872133334877</v>
      </c>
    </row>
    <row r="1007" spans="1:11" x14ac:dyDescent="0.2">
      <c r="A1007" s="627">
        <v>0.72048594333334881</v>
      </c>
      <c r="B1007" s="545" t="s">
        <v>264</v>
      </c>
      <c r="D1007" s="651"/>
      <c r="H1007" s="548"/>
      <c r="K1007" s="627">
        <v>0.72048594333334881</v>
      </c>
    </row>
    <row r="1008" spans="1:11" x14ac:dyDescent="0.2">
      <c r="A1008" s="627">
        <v>0.72083316533334885</v>
      </c>
      <c r="D1008" s="650" t="s">
        <v>5</v>
      </c>
      <c r="H1008" s="548"/>
      <c r="K1008" s="627">
        <v>0.72083316533334885</v>
      </c>
    </row>
    <row r="1009" spans="1:11" x14ac:dyDescent="0.2">
      <c r="A1009" s="627">
        <v>0.72118038733334888</v>
      </c>
      <c r="D1009" s="650" t="s">
        <v>243</v>
      </c>
      <c r="H1009" s="548"/>
      <c r="K1009" s="627">
        <v>0.72118038733334888</v>
      </c>
    </row>
    <row r="1010" spans="1:11" x14ac:dyDescent="0.2">
      <c r="A1010" s="627">
        <v>0.72152760933334892</v>
      </c>
      <c r="D1010" s="650" t="s">
        <v>237</v>
      </c>
      <c r="H1010" s="548"/>
      <c r="K1010" s="627">
        <v>0.72152760933334892</v>
      </c>
    </row>
    <row r="1011" spans="1:11" x14ac:dyDescent="0.2">
      <c r="A1011" s="627">
        <v>0.72187483133334895</v>
      </c>
      <c r="D1011" s="650"/>
      <c r="H1011" s="549" t="s">
        <v>407</v>
      </c>
      <c r="K1011" s="627">
        <v>0.72187483133334895</v>
      </c>
    </row>
    <row r="1012" spans="1:11" ht="15" x14ac:dyDescent="0.25">
      <c r="A1012" s="626">
        <v>0.72222205333334899</v>
      </c>
      <c r="D1012" s="650"/>
      <c r="H1012" s="548"/>
      <c r="K1012" s="626">
        <v>0.72222205333334899</v>
      </c>
    </row>
    <row r="1013" spans="1:11" x14ac:dyDescent="0.2">
      <c r="A1013" s="627">
        <v>0.72256927533334903</v>
      </c>
      <c r="D1013" s="650"/>
      <c r="H1013" s="548"/>
      <c r="K1013" s="627">
        <v>0.72256927533334903</v>
      </c>
    </row>
    <row r="1014" spans="1:11" x14ac:dyDescent="0.2">
      <c r="A1014" s="627">
        <v>0.72291649733334906</v>
      </c>
      <c r="D1014" s="650"/>
      <c r="H1014" s="548"/>
      <c r="K1014" s="627">
        <v>0.72291649733334906</v>
      </c>
    </row>
    <row r="1015" spans="1:11" x14ac:dyDescent="0.2">
      <c r="A1015" s="627">
        <v>0.7232637193333491</v>
      </c>
      <c r="D1015" s="650"/>
      <c r="H1015" s="548"/>
      <c r="K1015" s="627">
        <v>0.7232637193333491</v>
      </c>
    </row>
    <row r="1016" spans="1:11" x14ac:dyDescent="0.2">
      <c r="A1016" s="627">
        <v>0.72361094133334913</v>
      </c>
      <c r="D1016" s="650"/>
      <c r="H1016" s="548"/>
      <c r="K1016" s="627">
        <v>0.72361094133334913</v>
      </c>
    </row>
    <row r="1017" spans="1:11" x14ac:dyDescent="0.2">
      <c r="A1017" s="627">
        <v>0.72395816333334917</v>
      </c>
      <c r="D1017" s="651"/>
      <c r="H1017" s="548"/>
      <c r="K1017" s="627">
        <v>0.72395816333334917</v>
      </c>
    </row>
    <row r="1018" spans="1:11" x14ac:dyDescent="0.2">
      <c r="A1018" s="627">
        <v>0.72430538533334921</v>
      </c>
      <c r="B1018" s="550" t="s">
        <v>17</v>
      </c>
      <c r="H1018" s="548"/>
      <c r="K1018" s="627">
        <v>0.72430538533334921</v>
      </c>
    </row>
    <row r="1019" spans="1:11" x14ac:dyDescent="0.2">
      <c r="A1019" s="627">
        <v>0.72465260733334924</v>
      </c>
      <c r="B1019" s="552" t="s">
        <v>243</v>
      </c>
      <c r="H1019" s="549"/>
      <c r="K1019" s="627">
        <v>0.72465260733334924</v>
      </c>
    </row>
    <row r="1020" spans="1:11" ht="15" x14ac:dyDescent="0.25">
      <c r="A1020" s="627">
        <v>0.72499982933334928</v>
      </c>
      <c r="B1020" s="552" t="s">
        <v>251</v>
      </c>
      <c r="D1020" s="567"/>
      <c r="H1020" s="628" t="s">
        <v>281</v>
      </c>
      <c r="K1020" s="627">
        <v>0.72499982933334928</v>
      </c>
    </row>
    <row r="1021" spans="1:11" x14ac:dyDescent="0.2">
      <c r="A1021" s="627">
        <v>0.72534705133334931</v>
      </c>
      <c r="B1021" s="553"/>
      <c r="D1021" s="568"/>
      <c r="H1021" s="548"/>
      <c r="K1021" s="627">
        <v>0.72534705133334931</v>
      </c>
    </row>
    <row r="1022" spans="1:11" ht="15" x14ac:dyDescent="0.25">
      <c r="A1022" s="626">
        <v>0.72569427333334935</v>
      </c>
      <c r="D1022" s="568"/>
      <c r="H1022" s="548"/>
      <c r="K1022" s="626">
        <v>0.72569427333334935</v>
      </c>
    </row>
    <row r="1023" spans="1:11" x14ac:dyDescent="0.2">
      <c r="A1023" s="627">
        <v>0.72604149533334938</v>
      </c>
      <c r="D1023" s="568"/>
      <c r="H1023" s="548"/>
      <c r="K1023" s="627">
        <v>0.72604149533334938</v>
      </c>
    </row>
    <row r="1024" spans="1:11" x14ac:dyDescent="0.2">
      <c r="A1024" s="627">
        <v>0.72638871733334942</v>
      </c>
      <c r="D1024" s="568"/>
      <c r="H1024" s="548"/>
      <c r="K1024" s="627">
        <v>0.72638871733334942</v>
      </c>
    </row>
    <row r="1025" spans="1:11" x14ac:dyDescent="0.2">
      <c r="A1025" s="627">
        <v>0.72673593933334946</v>
      </c>
      <c r="D1025" s="569"/>
      <c r="H1025" s="548"/>
      <c r="K1025" s="627">
        <v>0.72673593933334946</v>
      </c>
    </row>
    <row r="1026" spans="1:11" x14ac:dyDescent="0.2">
      <c r="A1026" s="627">
        <v>0.72708316133334949</v>
      </c>
      <c r="D1026" s="540" t="s">
        <v>399</v>
      </c>
      <c r="H1026" s="548"/>
      <c r="K1026" s="627">
        <v>0.72708316133334949</v>
      </c>
    </row>
    <row r="1027" spans="1:11" x14ac:dyDescent="0.2">
      <c r="A1027" s="627">
        <v>0.72743038333334953</v>
      </c>
      <c r="D1027" s="540" t="s">
        <v>260</v>
      </c>
      <c r="H1027" s="548"/>
      <c r="K1027" s="627">
        <v>0.72743038333334953</v>
      </c>
    </row>
    <row r="1028" spans="1:11" x14ac:dyDescent="0.2">
      <c r="A1028" s="627">
        <v>0.72777760533334956</v>
      </c>
      <c r="B1028" s="543" t="s">
        <v>444</v>
      </c>
      <c r="D1028" s="540"/>
      <c r="H1028" s="548"/>
      <c r="K1028" s="627">
        <v>0.72777760533334956</v>
      </c>
    </row>
    <row r="1029" spans="1:11" x14ac:dyDescent="0.2">
      <c r="A1029" s="627">
        <v>0.7281248273333496</v>
      </c>
      <c r="B1029" s="544" t="s">
        <v>260</v>
      </c>
      <c r="D1029" s="540"/>
      <c r="H1029" s="548"/>
      <c r="K1029" s="627">
        <v>0.7281248273333496</v>
      </c>
    </row>
    <row r="1030" spans="1:11" x14ac:dyDescent="0.2">
      <c r="A1030" s="627">
        <v>0.72847204933334964</v>
      </c>
      <c r="B1030" s="544"/>
      <c r="D1030" s="540"/>
      <c r="H1030" s="548"/>
      <c r="K1030" s="627">
        <v>0.72847204933334964</v>
      </c>
    </row>
    <row r="1031" spans="1:11" x14ac:dyDescent="0.2">
      <c r="A1031" s="627">
        <v>0.72881927133334967</v>
      </c>
      <c r="B1031" s="545"/>
      <c r="D1031" s="542"/>
      <c r="H1031" s="548"/>
      <c r="K1031" s="627">
        <v>0.72881927133334967</v>
      </c>
    </row>
    <row r="1032" spans="1:11" ht="15" x14ac:dyDescent="0.25">
      <c r="A1032" s="626">
        <v>0.72916649333334971</v>
      </c>
      <c r="D1032" s="576" t="s">
        <v>2</v>
      </c>
      <c r="H1032" s="548"/>
      <c r="K1032" s="626">
        <v>0.72916649333334971</v>
      </c>
    </row>
    <row r="1033" spans="1:11" x14ac:dyDescent="0.2">
      <c r="A1033" s="627">
        <v>0.72951371533334974</v>
      </c>
      <c r="D1033" s="576" t="s">
        <v>380</v>
      </c>
      <c r="H1033" s="548"/>
      <c r="K1033" s="627">
        <v>0.72951371533334974</v>
      </c>
    </row>
    <row r="1034" spans="1:11" x14ac:dyDescent="0.2">
      <c r="A1034" s="627">
        <v>0.72986093733334978</v>
      </c>
      <c r="D1034" s="567"/>
      <c r="H1034" s="548"/>
      <c r="K1034" s="627">
        <v>0.72986093733334978</v>
      </c>
    </row>
    <row r="1035" spans="1:11" x14ac:dyDescent="0.2">
      <c r="A1035" s="627">
        <v>0.73020815933334982</v>
      </c>
      <c r="D1035" s="568"/>
      <c r="H1035" s="549" t="s">
        <v>282</v>
      </c>
      <c r="K1035" s="627">
        <v>0.73020815933334982</v>
      </c>
    </row>
    <row r="1036" spans="1:11" ht="15" x14ac:dyDescent="0.25">
      <c r="A1036" s="627">
        <v>0.73055538133334985</v>
      </c>
      <c r="D1036" s="568"/>
      <c r="H1036" s="628" t="s">
        <v>283</v>
      </c>
      <c r="K1036" s="627">
        <v>0.73055538133334985</v>
      </c>
    </row>
    <row r="1037" spans="1:11" x14ac:dyDescent="0.2">
      <c r="A1037" s="627">
        <v>0.73090260333334989</v>
      </c>
      <c r="D1037" s="568"/>
      <c r="H1037" s="548"/>
      <c r="K1037" s="627">
        <v>0.73090260333334989</v>
      </c>
    </row>
    <row r="1038" spans="1:11" x14ac:dyDescent="0.2">
      <c r="A1038" s="627">
        <v>0.73124982533334992</v>
      </c>
      <c r="D1038" s="568"/>
      <c r="H1038" s="557"/>
      <c r="K1038" s="627">
        <v>0.73124982533334992</v>
      </c>
    </row>
    <row r="1039" spans="1:11" x14ac:dyDescent="0.2">
      <c r="A1039" s="627">
        <v>0.73159704733334996</v>
      </c>
      <c r="D1039" s="569"/>
      <c r="H1039" s="548"/>
      <c r="K1039" s="627">
        <v>0.73159704733334996</v>
      </c>
    </row>
    <row r="1040" spans="1:11" x14ac:dyDescent="0.2">
      <c r="A1040" s="627">
        <v>0.73194426933334999</v>
      </c>
      <c r="D1040" s="540" t="s">
        <v>399</v>
      </c>
      <c r="H1040" s="548"/>
      <c r="K1040" s="627">
        <v>0.73194426933334999</v>
      </c>
    </row>
    <row r="1041" spans="1:11" x14ac:dyDescent="0.2">
      <c r="A1041" s="627">
        <v>0.73229149133335003</v>
      </c>
      <c r="D1041" s="540" t="s">
        <v>262</v>
      </c>
      <c r="H1041" s="548"/>
      <c r="K1041" s="627">
        <v>0.73229149133335003</v>
      </c>
    </row>
    <row r="1042" spans="1:11" ht="15" x14ac:dyDescent="0.25">
      <c r="A1042" s="626">
        <v>0.73263871333335007</v>
      </c>
      <c r="D1042" s="540"/>
      <c r="H1042" s="548"/>
      <c r="K1042" s="626">
        <v>0.73263871333335007</v>
      </c>
    </row>
    <row r="1043" spans="1:11" x14ac:dyDescent="0.2">
      <c r="A1043" s="627">
        <v>0.7329859353333501</v>
      </c>
      <c r="D1043" s="540"/>
      <c r="H1043" s="548"/>
      <c r="K1043" s="627">
        <v>0.7329859353333501</v>
      </c>
    </row>
    <row r="1044" spans="1:11" x14ac:dyDescent="0.2">
      <c r="A1044" s="627">
        <v>0.73333315733335014</v>
      </c>
      <c r="B1044" s="543" t="s">
        <v>444</v>
      </c>
      <c r="D1044" s="540"/>
      <c r="H1044" s="548"/>
      <c r="K1044" s="627">
        <v>0.73333315733335014</v>
      </c>
    </row>
    <row r="1045" spans="1:11" x14ac:dyDescent="0.2">
      <c r="A1045" s="627">
        <v>0.73368037933335017</v>
      </c>
      <c r="B1045" s="545" t="s">
        <v>262</v>
      </c>
      <c r="D1045" s="542"/>
      <c r="H1045" s="548"/>
      <c r="K1045" s="627">
        <v>0.73368037933335017</v>
      </c>
    </row>
    <row r="1046" spans="1:11" x14ac:dyDescent="0.2">
      <c r="A1046" s="627">
        <v>0.73402760133335021</v>
      </c>
      <c r="D1046" s="576" t="s">
        <v>2</v>
      </c>
      <c r="H1046" s="548"/>
      <c r="K1046" s="627">
        <v>0.73402760133335021</v>
      </c>
    </row>
    <row r="1047" spans="1:11" x14ac:dyDescent="0.2">
      <c r="A1047" s="627">
        <v>0.73437482333335025</v>
      </c>
      <c r="D1047" s="577" t="s">
        <v>380</v>
      </c>
      <c r="H1047" s="548"/>
      <c r="K1047" s="627">
        <v>0.73437482333335025</v>
      </c>
    </row>
    <row r="1048" spans="1:11" x14ac:dyDescent="0.2">
      <c r="A1048" s="627">
        <v>0.73472204533335028</v>
      </c>
      <c r="H1048" s="548"/>
      <c r="K1048" s="627">
        <v>0.73472204533335028</v>
      </c>
    </row>
    <row r="1049" spans="1:11" x14ac:dyDescent="0.2">
      <c r="A1049" s="627">
        <v>0.73506926733335032</v>
      </c>
      <c r="H1049" s="548"/>
      <c r="K1049" s="627">
        <v>0.73506926733335032</v>
      </c>
    </row>
    <row r="1050" spans="1:11" x14ac:dyDescent="0.2">
      <c r="A1050" s="627">
        <v>0.73541648933335035</v>
      </c>
      <c r="H1050" s="548"/>
      <c r="K1050" s="627">
        <v>0.73541648933335035</v>
      </c>
    </row>
    <row r="1051" spans="1:11" x14ac:dyDescent="0.2">
      <c r="A1051" s="627">
        <v>0.73576371133335039</v>
      </c>
      <c r="H1051" s="549" t="s">
        <v>282</v>
      </c>
      <c r="K1051" s="627">
        <v>0.73576371133335039</v>
      </c>
    </row>
    <row r="1052" spans="1:11" ht="15" x14ac:dyDescent="0.25">
      <c r="A1052" s="626">
        <v>0.73611093333335043</v>
      </c>
      <c r="H1052" s="628" t="s">
        <v>284</v>
      </c>
      <c r="K1052" s="626">
        <v>0.73611093333335043</v>
      </c>
    </row>
    <row r="1053" spans="1:11" x14ac:dyDescent="0.2">
      <c r="A1053" s="627">
        <v>0.73645815533335046</v>
      </c>
      <c r="H1053" s="548"/>
      <c r="K1053" s="627">
        <v>0.73645815533335046</v>
      </c>
    </row>
    <row r="1054" spans="1:11" x14ac:dyDescent="0.2">
      <c r="A1054" s="627">
        <v>0.7368053773333505</v>
      </c>
      <c r="H1054" s="548"/>
      <c r="K1054" s="627">
        <v>0.7368053773333505</v>
      </c>
    </row>
    <row r="1055" spans="1:11" x14ac:dyDescent="0.2">
      <c r="A1055" s="627">
        <v>0.73715259933335053</v>
      </c>
      <c r="H1055" s="548"/>
      <c r="K1055" s="627">
        <v>0.73715259933335053</v>
      </c>
    </row>
    <row r="1056" spans="1:11" x14ac:dyDescent="0.2">
      <c r="A1056" s="627">
        <v>0.73749982133335057</v>
      </c>
      <c r="H1056" s="548"/>
      <c r="K1056" s="627">
        <v>0.73749982133335057</v>
      </c>
    </row>
    <row r="1057" spans="1:11" x14ac:dyDescent="0.2">
      <c r="A1057" s="627">
        <v>0.73784704333335061</v>
      </c>
      <c r="H1057" s="548"/>
      <c r="K1057" s="627">
        <v>0.73784704333335061</v>
      </c>
    </row>
    <row r="1058" spans="1:11" x14ac:dyDescent="0.2">
      <c r="A1058" s="627">
        <v>0.73819426533335064</v>
      </c>
      <c r="H1058" s="548"/>
      <c r="K1058" s="627">
        <v>0.73819426533335064</v>
      </c>
    </row>
    <row r="1059" spans="1:11" x14ac:dyDescent="0.2">
      <c r="A1059" s="627">
        <v>0.73854148733335068</v>
      </c>
      <c r="H1059" s="548"/>
      <c r="K1059" s="627">
        <v>0.73854148733335068</v>
      </c>
    </row>
    <row r="1060" spans="1:11" x14ac:dyDescent="0.2">
      <c r="A1060" s="627">
        <v>0.73888870933335071</v>
      </c>
      <c r="H1060" s="548"/>
      <c r="K1060" s="627">
        <v>0.73888870933335071</v>
      </c>
    </row>
    <row r="1061" spans="1:11" x14ac:dyDescent="0.2">
      <c r="A1061" s="627">
        <v>0.73923593133335075</v>
      </c>
      <c r="H1061" s="549"/>
      <c r="K1061" s="627">
        <v>0.73923593133335075</v>
      </c>
    </row>
    <row r="1062" spans="1:11" ht="15" x14ac:dyDescent="0.25">
      <c r="A1062" s="626">
        <v>0.73958315333335078</v>
      </c>
      <c r="H1062" s="655"/>
      <c r="K1062" s="626">
        <v>0.73958315333335078</v>
      </c>
    </row>
    <row r="1063" spans="1:11" x14ac:dyDescent="0.2">
      <c r="A1063" s="627">
        <v>0.73993037533335082</v>
      </c>
      <c r="H1063" s="655"/>
      <c r="K1063" s="627">
        <v>0.73993037533335082</v>
      </c>
    </row>
    <row r="1064" spans="1:11" x14ac:dyDescent="0.2">
      <c r="A1064" s="627">
        <v>0.74027759733335086</v>
      </c>
      <c r="H1064" s="655"/>
      <c r="K1064" s="627">
        <v>0.74027759733335086</v>
      </c>
    </row>
    <row r="1065" spans="1:11" x14ac:dyDescent="0.2">
      <c r="A1065" s="627">
        <v>0.74062481933335089</v>
      </c>
      <c r="H1065" s="655"/>
      <c r="K1065" s="627">
        <v>0.74062481933335089</v>
      </c>
    </row>
    <row r="1066" spans="1:11" x14ac:dyDescent="0.2">
      <c r="A1066" s="627">
        <v>0.74097204133335093</v>
      </c>
      <c r="D1066" s="567"/>
      <c r="H1066" s="655"/>
      <c r="K1066" s="627">
        <v>0.74097204133335093</v>
      </c>
    </row>
    <row r="1067" spans="1:11" x14ac:dyDescent="0.2">
      <c r="A1067" s="627">
        <v>0.74131926333335096</v>
      </c>
      <c r="D1067" s="569"/>
      <c r="H1067" s="665"/>
      <c r="K1067" s="627">
        <v>0.74131926333335096</v>
      </c>
    </row>
    <row r="1068" spans="1:11" x14ac:dyDescent="0.2">
      <c r="A1068" s="627">
        <v>0.741666485333351</v>
      </c>
      <c r="D1068" s="540" t="s">
        <v>259</v>
      </c>
      <c r="K1068" s="627">
        <v>0.741666485333351</v>
      </c>
    </row>
    <row r="1069" spans="1:11" x14ac:dyDescent="0.2">
      <c r="A1069" s="627">
        <v>0.74201370733335104</v>
      </c>
      <c r="D1069" s="540" t="s">
        <v>260</v>
      </c>
      <c r="K1069" s="627">
        <v>0.74201370733335104</v>
      </c>
    </row>
    <row r="1070" spans="1:11" x14ac:dyDescent="0.2">
      <c r="A1070" s="627">
        <v>0.74236092933335107</v>
      </c>
      <c r="B1070" s="543" t="s">
        <v>445</v>
      </c>
      <c r="D1070" s="540"/>
      <c r="K1070" s="627">
        <v>0.74236092933335107</v>
      </c>
    </row>
    <row r="1071" spans="1:11" x14ac:dyDescent="0.2">
      <c r="A1071" s="627">
        <v>0.74270815133335111</v>
      </c>
      <c r="B1071" s="544" t="s">
        <v>260</v>
      </c>
      <c r="D1071" s="540"/>
      <c r="K1071" s="627">
        <v>0.74270815133335111</v>
      </c>
    </row>
    <row r="1072" spans="1:11" ht="15" x14ac:dyDescent="0.25">
      <c r="A1072" s="626">
        <v>0.74305537333335114</v>
      </c>
      <c r="B1072" s="544"/>
      <c r="D1072" s="540"/>
      <c r="K1072" s="626">
        <v>0.74305537333335114</v>
      </c>
    </row>
    <row r="1073" spans="1:11" x14ac:dyDescent="0.2">
      <c r="A1073" s="627">
        <v>0.74340259533335118</v>
      </c>
      <c r="B1073" s="545"/>
      <c r="D1073" s="542"/>
      <c r="K1073" s="627">
        <v>0.74340259533335118</v>
      </c>
    </row>
    <row r="1074" spans="1:11" x14ac:dyDescent="0.2">
      <c r="A1074" s="627">
        <v>0.74374981733335122</v>
      </c>
      <c r="D1074" s="574" t="s">
        <v>3</v>
      </c>
      <c r="K1074" s="627">
        <v>0.74374981733335122</v>
      </c>
    </row>
    <row r="1075" spans="1:11" x14ac:dyDescent="0.2">
      <c r="A1075" s="627">
        <v>0.74409703933335125</v>
      </c>
      <c r="D1075" s="574" t="s">
        <v>379</v>
      </c>
      <c r="K1075" s="627">
        <v>0.74409703933335125</v>
      </c>
    </row>
    <row r="1076" spans="1:11" x14ac:dyDescent="0.2">
      <c r="A1076" s="627">
        <v>0.74444426133335129</v>
      </c>
      <c r="D1076" s="567"/>
      <c r="K1076" s="627">
        <v>0.74444426133335129</v>
      </c>
    </row>
    <row r="1077" spans="1:11" x14ac:dyDescent="0.2">
      <c r="A1077" s="627">
        <v>0.74479148333335132</v>
      </c>
      <c r="D1077" s="569"/>
      <c r="K1077" s="627">
        <v>0.74479148333335132</v>
      </c>
    </row>
    <row r="1078" spans="1:11" x14ac:dyDescent="0.2">
      <c r="A1078" s="627">
        <v>0.74513870533335136</v>
      </c>
      <c r="D1078" s="540" t="s">
        <v>259</v>
      </c>
      <c r="K1078" s="627">
        <v>0.74513870533335136</v>
      </c>
    </row>
    <row r="1079" spans="1:11" x14ac:dyDescent="0.2">
      <c r="A1079" s="627">
        <v>0.74548592733335139</v>
      </c>
      <c r="D1079" s="540" t="s">
        <v>262</v>
      </c>
      <c r="K1079" s="627">
        <v>0.74548592733335139</v>
      </c>
    </row>
    <row r="1080" spans="1:11" x14ac:dyDescent="0.2">
      <c r="A1080" s="627">
        <v>0.74583314933335143</v>
      </c>
      <c r="D1080" s="540"/>
      <c r="K1080" s="627">
        <v>0.74583314933335143</v>
      </c>
    </row>
    <row r="1081" spans="1:11" x14ac:dyDescent="0.2">
      <c r="A1081" s="627">
        <v>0.74618037133335147</v>
      </c>
      <c r="D1081" s="540"/>
      <c r="K1081" s="627">
        <v>0.74618037133335147</v>
      </c>
    </row>
    <row r="1082" spans="1:11" ht="15" x14ac:dyDescent="0.25">
      <c r="A1082" s="626">
        <v>0.7465275933333515</v>
      </c>
      <c r="B1082" s="543" t="s">
        <v>445</v>
      </c>
      <c r="D1082" s="540"/>
      <c r="K1082" s="626">
        <v>0.7465275933333515</v>
      </c>
    </row>
    <row r="1083" spans="1:11" x14ac:dyDescent="0.2">
      <c r="A1083" s="627">
        <v>0.74687481533335154</v>
      </c>
      <c r="B1083" s="545" t="s">
        <v>262</v>
      </c>
      <c r="D1083" s="542"/>
      <c r="K1083" s="627">
        <v>0.74687481533335154</v>
      </c>
    </row>
    <row r="1084" spans="1:11" x14ac:dyDescent="0.2">
      <c r="A1084" s="627">
        <v>0.74722203733335157</v>
      </c>
      <c r="D1084" s="574" t="s">
        <v>3</v>
      </c>
      <c r="K1084" s="627">
        <v>0.74722203733335157</v>
      </c>
    </row>
    <row r="1085" spans="1:11" x14ac:dyDescent="0.2">
      <c r="A1085" s="627">
        <v>0.74756925933335161</v>
      </c>
      <c r="D1085" s="575" t="s">
        <v>379</v>
      </c>
      <c r="K1085" s="627">
        <v>0.74756925933335161</v>
      </c>
    </row>
    <row r="1086" spans="1:11" x14ac:dyDescent="0.2">
      <c r="A1086" s="627">
        <v>0.74791648133335165</v>
      </c>
      <c r="B1086" s="546" t="s">
        <v>23</v>
      </c>
      <c r="K1086" s="627">
        <v>0.74791648133335165</v>
      </c>
    </row>
    <row r="1087" spans="1:11" x14ac:dyDescent="0.2">
      <c r="A1087" s="627">
        <v>0.74826370333335168</v>
      </c>
      <c r="B1087" s="548" t="s">
        <v>236</v>
      </c>
      <c r="K1087" s="627">
        <v>0.74826370333335168</v>
      </c>
    </row>
    <row r="1088" spans="1:11" x14ac:dyDescent="0.2">
      <c r="A1088" s="627">
        <v>0.74861092533335172</v>
      </c>
      <c r="B1088" s="548" t="s">
        <v>251</v>
      </c>
      <c r="K1088" s="627">
        <v>0.74861092533335172</v>
      </c>
    </row>
    <row r="1089" spans="1:11" x14ac:dyDescent="0.2">
      <c r="A1089" s="627">
        <v>0.74895814733335175</v>
      </c>
      <c r="B1089" s="549"/>
      <c r="K1089" s="627">
        <v>0.74895814733335175</v>
      </c>
    </row>
    <row r="1090" spans="1:11" x14ac:dyDescent="0.2">
      <c r="A1090" s="627">
        <v>0.74930536933335179</v>
      </c>
      <c r="K1090" s="627">
        <v>0.74930536933335179</v>
      </c>
    </row>
    <row r="1091" spans="1:11" x14ac:dyDescent="0.2">
      <c r="A1091" s="627">
        <v>0.74965259133335183</v>
      </c>
      <c r="K1091" s="627">
        <v>0.74965259133335183</v>
      </c>
    </row>
    <row r="1092" spans="1:11" ht="15" x14ac:dyDescent="0.25">
      <c r="A1092" s="626">
        <v>0.74999981333335186</v>
      </c>
      <c r="K1092" s="626">
        <v>0.74999981333335186</v>
      </c>
    </row>
    <row r="1093" spans="1:11" x14ac:dyDescent="0.2">
      <c r="A1093" s="627">
        <v>0.7503470353333519</v>
      </c>
      <c r="K1093" s="627">
        <v>0.7503470353333519</v>
      </c>
    </row>
    <row r="1094" spans="1:11" x14ac:dyDescent="0.2">
      <c r="A1094" s="627">
        <v>0.75069425733335193</v>
      </c>
      <c r="K1094" s="627">
        <v>0.75069425733335193</v>
      </c>
    </row>
    <row r="1095" spans="1:11" x14ac:dyDescent="0.2">
      <c r="A1095" s="627">
        <v>0.75104147933335197</v>
      </c>
      <c r="K1095" s="627">
        <v>0.75104147933335197</v>
      </c>
    </row>
    <row r="1096" spans="1:11" x14ac:dyDescent="0.2">
      <c r="A1096" s="627">
        <v>0.751388701333352</v>
      </c>
      <c r="K1096" s="627">
        <v>0.751388701333352</v>
      </c>
    </row>
    <row r="1097" spans="1:11" x14ac:dyDescent="0.2">
      <c r="A1097" s="627">
        <v>0.75173592333335204</v>
      </c>
      <c r="K1097" s="627">
        <v>0.75173592333335204</v>
      </c>
    </row>
    <row r="1098" spans="1:11" x14ac:dyDescent="0.2">
      <c r="A1098" s="627">
        <v>0.75208314533335208</v>
      </c>
      <c r="K1098" s="627">
        <v>0.75208314533335208</v>
      </c>
    </row>
    <row r="1099" spans="1:11" x14ac:dyDescent="0.2">
      <c r="A1099" s="627">
        <v>0.75243036733335211</v>
      </c>
      <c r="K1099" s="627">
        <v>0.75243036733335211</v>
      </c>
    </row>
    <row r="1100" spans="1:11" x14ac:dyDescent="0.2">
      <c r="A1100" s="627">
        <v>0.75277758933335215</v>
      </c>
      <c r="K1100" s="627">
        <v>0.75277758933335215</v>
      </c>
    </row>
    <row r="1101" spans="1:11" x14ac:dyDescent="0.2">
      <c r="A1101" s="627">
        <v>0.75312481133335218</v>
      </c>
      <c r="K1101" s="627">
        <v>0.75312481133335218</v>
      </c>
    </row>
    <row r="1102" spans="1:11" ht="15" x14ac:dyDescent="0.25">
      <c r="A1102" s="626">
        <v>0.75347203333335222</v>
      </c>
      <c r="K1102" s="626">
        <v>0.75347203333335222</v>
      </c>
    </row>
    <row r="1103" spans="1:11" x14ac:dyDescent="0.2">
      <c r="A1103" s="627">
        <v>0.75381925533335226</v>
      </c>
      <c r="K1103" s="627">
        <v>0.75381925533335226</v>
      </c>
    </row>
    <row r="1104" spans="1:11" x14ac:dyDescent="0.2">
      <c r="A1104" s="627">
        <v>0.75416647733335229</v>
      </c>
      <c r="K1104" s="627">
        <v>0.75416647733335229</v>
      </c>
    </row>
    <row r="1105" spans="1:11" x14ac:dyDescent="0.2">
      <c r="A1105" s="627">
        <v>0.75451369933335233</v>
      </c>
      <c r="K1105" s="627">
        <v>0.75451369933335233</v>
      </c>
    </row>
    <row r="1106" spans="1:11" x14ac:dyDescent="0.2">
      <c r="A1106" s="627">
        <v>0.75486092133335236</v>
      </c>
      <c r="K1106" s="627">
        <v>0.75486092133335236</v>
      </c>
    </row>
    <row r="1107" spans="1:11" x14ac:dyDescent="0.2">
      <c r="A1107" s="627">
        <v>0.7552081433333524</v>
      </c>
      <c r="K1107" s="627">
        <v>0.7552081433333524</v>
      </c>
    </row>
    <row r="1108" spans="1:11" x14ac:dyDescent="0.2">
      <c r="A1108" s="627">
        <v>0.75555536533335244</v>
      </c>
      <c r="K1108" s="627">
        <v>0.75555536533335244</v>
      </c>
    </row>
    <row r="1109" spans="1:11" x14ac:dyDescent="0.2">
      <c r="A1109" s="627">
        <v>0.75590258733335247</v>
      </c>
      <c r="K1109" s="627">
        <v>0.75590258733335247</v>
      </c>
    </row>
    <row r="1110" spans="1:11" x14ac:dyDescent="0.2">
      <c r="A1110" s="627">
        <v>0.75624980933335251</v>
      </c>
      <c r="K1110" s="627">
        <v>0.75624980933335251</v>
      </c>
    </row>
    <row r="1111" spans="1:11" x14ac:dyDescent="0.2">
      <c r="A1111" s="627">
        <v>0.75659703133335254</v>
      </c>
      <c r="K1111" s="627">
        <v>0.75659703133335254</v>
      </c>
    </row>
    <row r="1112" spans="1:11" ht="15" x14ac:dyDescent="0.25">
      <c r="A1112" s="626">
        <v>0.75694425333335258</v>
      </c>
      <c r="K1112" s="626">
        <v>0.75694425333335258</v>
      </c>
    </row>
    <row r="1113" spans="1:11" x14ac:dyDescent="0.2">
      <c r="A1113" s="627">
        <v>0.75729147533335261</v>
      </c>
      <c r="K1113" s="627">
        <v>0.75729147533335261</v>
      </c>
    </row>
    <row r="1114" spans="1:11" x14ac:dyDescent="0.2">
      <c r="A1114" s="627">
        <v>0.75763869733335265</v>
      </c>
      <c r="K1114" s="627">
        <v>0.75763869733335265</v>
      </c>
    </row>
    <row r="1115" spans="1:11" x14ac:dyDescent="0.2">
      <c r="A1115" s="627">
        <v>0.75798591933335269</v>
      </c>
      <c r="K1115" s="627">
        <v>0.75798591933335269</v>
      </c>
    </row>
    <row r="1116" spans="1:11" x14ac:dyDescent="0.2">
      <c r="A1116" s="627">
        <v>0.75833314133335272</v>
      </c>
      <c r="K1116" s="627">
        <v>0.75833314133335272</v>
      </c>
    </row>
    <row r="1117" spans="1:11" x14ac:dyDescent="0.2">
      <c r="A1117" s="627">
        <v>0.75868036333335276</v>
      </c>
      <c r="K1117" s="627">
        <v>0.75868036333335276</v>
      </c>
    </row>
    <row r="1118" spans="1:11" x14ac:dyDescent="0.2">
      <c r="A1118" s="627">
        <v>0.75902758533335279</v>
      </c>
      <c r="K1118" s="627">
        <v>0.75902758533335279</v>
      </c>
    </row>
    <row r="1119" spans="1:11" x14ac:dyDescent="0.2">
      <c r="A1119" s="627">
        <v>0.75937480733335283</v>
      </c>
      <c r="K1119" s="627">
        <v>0.75937480733335283</v>
      </c>
    </row>
    <row r="1120" spans="1:11" x14ac:dyDescent="0.2">
      <c r="A1120" s="627">
        <v>0.75972202933335287</v>
      </c>
      <c r="K1120" s="627">
        <v>0.75972202933335287</v>
      </c>
    </row>
    <row r="1121" spans="1:11" x14ac:dyDescent="0.2">
      <c r="A1121" s="627">
        <v>0.7600692513333529</v>
      </c>
      <c r="K1121" s="627">
        <v>0.7600692513333529</v>
      </c>
    </row>
    <row r="1122" spans="1:11" ht="15" x14ac:dyDescent="0.25">
      <c r="A1122" s="626">
        <v>0.76041647333335294</v>
      </c>
      <c r="K1122" s="626">
        <v>0.76041647333335294</v>
      </c>
    </row>
    <row r="1123" spans="1:11" x14ac:dyDescent="0.2">
      <c r="A1123" s="627">
        <v>0.76076369533335297</v>
      </c>
      <c r="K1123" s="627">
        <v>0.76076369533335297</v>
      </c>
    </row>
    <row r="1124" spans="1:11" x14ac:dyDescent="0.2">
      <c r="A1124" s="627">
        <v>0.76111091733335301</v>
      </c>
      <c r="K1124" s="627">
        <v>0.76111091733335301</v>
      </c>
    </row>
    <row r="1125" spans="1:11" x14ac:dyDescent="0.2">
      <c r="A1125" s="627">
        <v>0.76145813933335305</v>
      </c>
      <c r="K1125" s="627">
        <v>0.76145813933335305</v>
      </c>
    </row>
    <row r="1126" spans="1:11" x14ac:dyDescent="0.2">
      <c r="A1126" s="627">
        <v>0.76180536133335308</v>
      </c>
      <c r="K1126" s="627">
        <v>0.76180536133335308</v>
      </c>
    </row>
    <row r="1127" spans="1:11" x14ac:dyDescent="0.2">
      <c r="A1127" s="627">
        <v>0.76215258333335312</v>
      </c>
      <c r="K1127" s="627">
        <v>0.76215258333335312</v>
      </c>
    </row>
    <row r="1128" spans="1:11" x14ac:dyDescent="0.2">
      <c r="A1128" s="627">
        <v>0.76249980533335315</v>
      </c>
      <c r="K1128" s="627">
        <v>0.76249980533335315</v>
      </c>
    </row>
    <row r="1129" spans="1:11" x14ac:dyDescent="0.2">
      <c r="A1129" s="627">
        <v>0.76284702733335319</v>
      </c>
      <c r="K1129" s="627">
        <v>0.76284702733335319</v>
      </c>
    </row>
    <row r="1130" spans="1:11" x14ac:dyDescent="0.2">
      <c r="A1130" s="627">
        <v>0.76319424933335323</v>
      </c>
      <c r="K1130" s="627">
        <v>0.76319424933335323</v>
      </c>
    </row>
    <row r="1131" spans="1:11" x14ac:dyDescent="0.2">
      <c r="A1131" s="627">
        <v>0.76354147133335326</v>
      </c>
      <c r="K1131" s="627">
        <v>0.76354147133335326</v>
      </c>
    </row>
    <row r="1132" spans="1:11" ht="15" x14ac:dyDescent="0.25">
      <c r="A1132" s="626">
        <v>0.7638886933333533</v>
      </c>
      <c r="K1132" s="626">
        <v>0.7638886933333533</v>
      </c>
    </row>
    <row r="1133" spans="1:11" x14ac:dyDescent="0.2">
      <c r="A1133" s="627">
        <v>0.76423591533335333</v>
      </c>
      <c r="K1133" s="627">
        <v>0.76423591533335333</v>
      </c>
    </row>
    <row r="1134" spans="1:11" x14ac:dyDescent="0.2">
      <c r="A1134" s="627">
        <v>0.76458313733335337</v>
      </c>
      <c r="K1134" s="627">
        <v>0.76458313733335337</v>
      </c>
    </row>
    <row r="1135" spans="1:11" x14ac:dyDescent="0.2">
      <c r="A1135" s="627">
        <v>0.7649303593333534</v>
      </c>
      <c r="K1135" s="627">
        <v>0.7649303593333534</v>
      </c>
    </row>
    <row r="1136" spans="1:11" x14ac:dyDescent="0.2">
      <c r="A1136" s="627">
        <v>0.76527758133335344</v>
      </c>
      <c r="K1136" s="627">
        <v>0.76527758133335344</v>
      </c>
    </row>
    <row r="1137" spans="1:11" x14ac:dyDescent="0.2">
      <c r="A1137" s="627">
        <v>0.76562480333335348</v>
      </c>
      <c r="K1137" s="627">
        <v>0.76562480333335348</v>
      </c>
    </row>
    <row r="1138" spans="1:11" x14ac:dyDescent="0.2">
      <c r="A1138" s="627">
        <v>0.76597202533335351</v>
      </c>
      <c r="K1138" s="627">
        <v>0.76597202533335351</v>
      </c>
    </row>
    <row r="1139" spans="1:11" x14ac:dyDescent="0.2">
      <c r="A1139" s="627">
        <v>0.76631924733335355</v>
      </c>
      <c r="K1139" s="627">
        <v>0.76631924733335355</v>
      </c>
    </row>
    <row r="1140" spans="1:11" x14ac:dyDescent="0.2">
      <c r="A1140" s="627">
        <v>0.76666646933335358</v>
      </c>
      <c r="K1140" s="627">
        <v>0.76666646933335358</v>
      </c>
    </row>
    <row r="1141" spans="1:11" x14ac:dyDescent="0.2">
      <c r="A1141" s="627">
        <v>0.76701369133335362</v>
      </c>
      <c r="K1141" s="627">
        <v>0.76701369133335362</v>
      </c>
    </row>
    <row r="1142" spans="1:11" ht="15" x14ac:dyDescent="0.25">
      <c r="A1142" s="626">
        <v>0.76736091333335366</v>
      </c>
      <c r="K1142" s="626">
        <v>0.76736091333335366</v>
      </c>
    </row>
    <row r="1143" spans="1:11" x14ac:dyDescent="0.2">
      <c r="A1143" s="627">
        <v>0.76770813533335369</v>
      </c>
      <c r="K1143" s="627">
        <v>0.76770813533335369</v>
      </c>
    </row>
    <row r="1144" spans="1:11" x14ac:dyDescent="0.2">
      <c r="A1144" s="627">
        <v>0.76805535733335373</v>
      </c>
      <c r="K1144" s="627">
        <v>0.76805535733335373</v>
      </c>
    </row>
    <row r="1145" spans="1:11" x14ac:dyDescent="0.2">
      <c r="A1145" s="627">
        <v>0.76840257933335376</v>
      </c>
      <c r="K1145" s="627">
        <v>0.76840257933335376</v>
      </c>
    </row>
    <row r="1146" spans="1:11" x14ac:dyDescent="0.2">
      <c r="A1146" s="627">
        <v>0.7687498013333538</v>
      </c>
      <c r="K1146" s="627">
        <v>0.7687498013333538</v>
      </c>
    </row>
    <row r="1147" spans="1:11" x14ac:dyDescent="0.2">
      <c r="A1147" s="627">
        <v>0.76909702333335384</v>
      </c>
      <c r="K1147" s="627">
        <v>0.76909702333335384</v>
      </c>
    </row>
    <row r="1148" spans="1:11" x14ac:dyDescent="0.2">
      <c r="A1148" s="627">
        <v>0.76944424533335387</v>
      </c>
      <c r="K1148" s="627">
        <v>0.76944424533335387</v>
      </c>
    </row>
    <row r="1149" spans="1:11" x14ac:dyDescent="0.2">
      <c r="A1149" s="627">
        <v>0.76979146733335391</v>
      </c>
      <c r="K1149" s="627">
        <v>0.76979146733335391</v>
      </c>
    </row>
    <row r="1150" spans="1:11" x14ac:dyDescent="0.2">
      <c r="A1150" s="627">
        <v>0.77013868933335394</v>
      </c>
      <c r="K1150" s="627">
        <v>0.77013868933335394</v>
      </c>
    </row>
    <row r="1151" spans="1:11" x14ac:dyDescent="0.2">
      <c r="A1151" s="627">
        <v>0.77048591133335398</v>
      </c>
      <c r="K1151" s="627">
        <v>0.77048591133335398</v>
      </c>
    </row>
    <row r="1152" spans="1:11" ht="15" x14ac:dyDescent="0.25">
      <c r="A1152" s="626">
        <v>0.77083313333335401</v>
      </c>
      <c r="K1152" s="626">
        <v>0.77083313333335401</v>
      </c>
    </row>
    <row r="1153" spans="1:11" x14ac:dyDescent="0.2">
      <c r="A1153" s="627">
        <v>0.77118035533335405</v>
      </c>
      <c r="K1153" s="627">
        <v>0.77118035533335405</v>
      </c>
    </row>
    <row r="1154" spans="1:11" x14ac:dyDescent="0.2">
      <c r="A1154" s="627">
        <v>0.77152757733335409</v>
      </c>
      <c r="K1154" s="627">
        <v>0.77152757733335409</v>
      </c>
    </row>
    <row r="1155" spans="1:11" x14ac:dyDescent="0.2">
      <c r="A1155" s="627">
        <v>0.77187479933335412</v>
      </c>
      <c r="K1155" s="627">
        <v>0.77187479933335412</v>
      </c>
    </row>
    <row r="1156" spans="1:11" x14ac:dyDescent="0.2">
      <c r="A1156" s="627">
        <v>0.77222202133335416</v>
      </c>
      <c r="K1156" s="627">
        <v>0.77222202133335416</v>
      </c>
    </row>
    <row r="1157" spans="1:11" x14ac:dyDescent="0.2">
      <c r="A1157" s="627">
        <v>0.77256924333335419</v>
      </c>
      <c r="K1157" s="627">
        <v>0.77256924333335419</v>
      </c>
    </row>
    <row r="1158" spans="1:11" x14ac:dyDescent="0.2">
      <c r="A1158" s="627">
        <v>0.77291646533335423</v>
      </c>
      <c r="K1158" s="627">
        <v>0.77291646533335423</v>
      </c>
    </row>
    <row r="1159" spans="1:11" x14ac:dyDescent="0.2">
      <c r="A1159" s="627">
        <v>0.77326368733335427</v>
      </c>
      <c r="K1159" s="627">
        <v>0.77326368733335427</v>
      </c>
    </row>
    <row r="1160" spans="1:11" x14ac:dyDescent="0.2">
      <c r="A1160" s="627">
        <v>0.7736109093333543</v>
      </c>
      <c r="K1160" s="627">
        <v>0.7736109093333543</v>
      </c>
    </row>
    <row r="1161" spans="1:11" x14ac:dyDescent="0.2">
      <c r="A1161" s="627">
        <v>0.77395813133335434</v>
      </c>
      <c r="K1161" s="627">
        <v>0.77395813133335434</v>
      </c>
    </row>
    <row r="1162" spans="1:11" ht="15" x14ac:dyDescent="0.25">
      <c r="A1162" s="626">
        <v>0.77430535333335437</v>
      </c>
      <c r="K1162" s="626">
        <v>0.77430535333335437</v>
      </c>
    </row>
    <row r="1163" spans="1:11" x14ac:dyDescent="0.2">
      <c r="A1163" s="627">
        <v>0.77465257533335441</v>
      </c>
      <c r="K1163" s="627">
        <v>0.77465257533335441</v>
      </c>
    </row>
    <row r="1164" spans="1:11" x14ac:dyDescent="0.2">
      <c r="A1164" s="627">
        <v>0.77499979733335445</v>
      </c>
      <c r="K1164" s="627">
        <v>0.77499979733335445</v>
      </c>
    </row>
    <row r="1165" spans="1:11" x14ac:dyDescent="0.2">
      <c r="A1165" s="627">
        <v>0.77534701933335448</v>
      </c>
      <c r="K1165" s="627">
        <v>0.77534701933335448</v>
      </c>
    </row>
    <row r="1166" spans="1:11" x14ac:dyDescent="0.2">
      <c r="A1166" s="627">
        <v>0.77569424133335452</v>
      </c>
      <c r="K1166" s="627">
        <v>0.77569424133335452</v>
      </c>
    </row>
    <row r="1167" spans="1:11" x14ac:dyDescent="0.2">
      <c r="A1167" s="627">
        <v>0.77604146333335455</v>
      </c>
      <c r="K1167" s="627">
        <v>0.77604146333335455</v>
      </c>
    </row>
    <row r="1168" spans="1:11" x14ac:dyDescent="0.2">
      <c r="A1168" s="627">
        <v>0.77638868533335459</v>
      </c>
      <c r="K1168" s="627">
        <v>0.77638868533335459</v>
      </c>
    </row>
    <row r="1169" spans="1:11" x14ac:dyDescent="0.2">
      <c r="A1169" s="627">
        <v>0.77673590733335462</v>
      </c>
      <c r="K1169" s="627">
        <v>0.77673590733335462</v>
      </c>
    </row>
    <row r="1170" spans="1:11" x14ac:dyDescent="0.2">
      <c r="A1170" s="627">
        <v>0.77708312933335466</v>
      </c>
      <c r="K1170" s="627">
        <v>0.77708312933335466</v>
      </c>
    </row>
    <row r="1171" spans="1:11" x14ac:dyDescent="0.2">
      <c r="A1171" s="627">
        <v>0.7774303513333547</v>
      </c>
      <c r="K1171" s="627">
        <v>0.7774303513333547</v>
      </c>
    </row>
    <row r="1172" spans="1:11" ht="15" x14ac:dyDescent="0.25">
      <c r="A1172" s="626">
        <v>0.77777757333335473</v>
      </c>
      <c r="K1172" s="626">
        <v>0.77777757333335473</v>
      </c>
    </row>
    <row r="1173" spans="1:11" x14ac:dyDescent="0.2">
      <c r="A1173" s="627">
        <v>0.77812479533335477</v>
      </c>
      <c r="K1173" s="627">
        <v>0.77812479533335477</v>
      </c>
    </row>
    <row r="1174" spans="1:11" x14ac:dyDescent="0.2">
      <c r="A1174" s="627">
        <v>0.7784720173333548</v>
      </c>
      <c r="K1174" s="627">
        <v>0.7784720173333548</v>
      </c>
    </row>
    <row r="1175" spans="1:11" x14ac:dyDescent="0.2">
      <c r="A1175" s="627">
        <v>0.77881923933335484</v>
      </c>
      <c r="K1175" s="627">
        <v>0.77881923933335484</v>
      </c>
    </row>
    <row r="1176" spans="1:11" x14ac:dyDescent="0.2">
      <c r="A1176" s="627">
        <v>0.77916646133335488</v>
      </c>
      <c r="K1176" s="627">
        <v>0.77916646133335488</v>
      </c>
    </row>
    <row r="1177" spans="1:11" x14ac:dyDescent="0.2">
      <c r="A1177" s="627">
        <v>0.77951368333335491</v>
      </c>
      <c r="K1177" s="627">
        <v>0.77951368333335491</v>
      </c>
    </row>
    <row r="1178" spans="1:11" x14ac:dyDescent="0.2">
      <c r="A1178" s="627">
        <v>0.77986090533335495</v>
      </c>
      <c r="K1178" s="627">
        <v>0.77986090533335495</v>
      </c>
    </row>
    <row r="1179" spans="1:11" x14ac:dyDescent="0.2">
      <c r="A1179" s="627">
        <v>0.78020812733335498</v>
      </c>
      <c r="K1179" s="627">
        <v>0.78020812733335498</v>
      </c>
    </row>
    <row r="1180" spans="1:11" x14ac:dyDescent="0.2">
      <c r="A1180" s="627">
        <v>0.78055534933335502</v>
      </c>
      <c r="K1180" s="627">
        <v>0.78055534933335502</v>
      </c>
    </row>
    <row r="1181" spans="1:11" x14ac:dyDescent="0.2">
      <c r="A1181" s="627">
        <v>0.78090257133335506</v>
      </c>
      <c r="K1181" s="627">
        <v>0.78090257133335506</v>
      </c>
    </row>
    <row r="1182" spans="1:11" ht="15" x14ac:dyDescent="0.25">
      <c r="A1182" s="626">
        <v>0.78124979333335509</v>
      </c>
      <c r="K1182" s="626">
        <v>0.78124979333335509</v>
      </c>
    </row>
    <row r="1183" spans="1:11" x14ac:dyDescent="0.2">
      <c r="A1183" s="627">
        <v>0.78159701533335513</v>
      </c>
      <c r="K1183" s="627">
        <v>0.78159701533335513</v>
      </c>
    </row>
    <row r="1184" spans="1:11" x14ac:dyDescent="0.2">
      <c r="A1184" s="627">
        <v>0.78194423733335516</v>
      </c>
      <c r="K1184" s="627">
        <v>0.78194423733335516</v>
      </c>
    </row>
    <row r="1185" spans="1:11" x14ac:dyDescent="0.2">
      <c r="A1185" s="627">
        <v>0.7822914593333552</v>
      </c>
      <c r="K1185" s="627">
        <v>0.7822914593333552</v>
      </c>
    </row>
    <row r="1186" spans="1:11" x14ac:dyDescent="0.2">
      <c r="A1186" s="627">
        <v>0.78263868133335524</v>
      </c>
      <c r="K1186" s="627">
        <v>0.78263868133335524</v>
      </c>
    </row>
    <row r="1187" spans="1:11" x14ac:dyDescent="0.2">
      <c r="A1187" s="627">
        <v>0.78298590333335527</v>
      </c>
      <c r="K1187" s="627">
        <v>0.78298590333335527</v>
      </c>
    </row>
    <row r="1188" spans="1:11" x14ac:dyDescent="0.2">
      <c r="A1188" s="627">
        <v>0.78333312533335531</v>
      </c>
      <c r="K1188" s="627">
        <v>0.78333312533335531</v>
      </c>
    </row>
    <row r="1189" spans="1:11" x14ac:dyDescent="0.2">
      <c r="A1189" s="627">
        <v>0.78368034733335534</v>
      </c>
      <c r="K1189" s="627">
        <v>0.78368034733335534</v>
      </c>
    </row>
    <row r="1190" spans="1:11" x14ac:dyDescent="0.2">
      <c r="A1190" s="627">
        <v>0.78402756933335538</v>
      </c>
      <c r="K1190" s="627">
        <v>0.78402756933335538</v>
      </c>
    </row>
    <row r="1191" spans="1:11" x14ac:dyDescent="0.2">
      <c r="A1191" s="627">
        <v>0.78437479133335541</v>
      </c>
      <c r="K1191" s="627">
        <v>0.78437479133335541</v>
      </c>
    </row>
    <row r="1192" spans="1:11" ht="15" x14ac:dyDescent="0.25">
      <c r="A1192" s="626">
        <v>0.78472201333335545</v>
      </c>
      <c r="K1192" s="626">
        <v>0.78472201333335545</v>
      </c>
    </row>
    <row r="1193" spans="1:11" x14ac:dyDescent="0.2">
      <c r="A1193" s="627">
        <v>0.78506923533335549</v>
      </c>
      <c r="K1193" s="627">
        <v>0.78506923533335549</v>
      </c>
    </row>
    <row r="1194" spans="1:11" x14ac:dyDescent="0.2">
      <c r="A1194" s="627">
        <v>0.78541645733335552</v>
      </c>
      <c r="K1194" s="627">
        <v>0.78541645733335552</v>
      </c>
    </row>
    <row r="1195" spans="1:11" x14ac:dyDescent="0.2">
      <c r="A1195" s="627">
        <v>0.78576367933335556</v>
      </c>
      <c r="K1195" s="627">
        <v>0.78576367933335556</v>
      </c>
    </row>
    <row r="1196" spans="1:11" x14ac:dyDescent="0.2">
      <c r="A1196" s="627">
        <v>0.78611090133335559</v>
      </c>
      <c r="K1196" s="627">
        <v>0.78611090133335559</v>
      </c>
    </row>
    <row r="1197" spans="1:11" x14ac:dyDescent="0.2">
      <c r="A1197" s="627">
        <v>0.78645812333335563</v>
      </c>
      <c r="K1197" s="627">
        <v>0.78645812333335563</v>
      </c>
    </row>
    <row r="1198" spans="1:11" x14ac:dyDescent="0.2">
      <c r="A1198" s="627">
        <v>0.78680534533335567</v>
      </c>
      <c r="K1198" s="627">
        <v>0.78680534533335567</v>
      </c>
    </row>
    <row r="1199" spans="1:11" x14ac:dyDescent="0.2">
      <c r="A1199" s="627">
        <v>0.7871525673333557</v>
      </c>
      <c r="K1199" s="627">
        <v>0.7871525673333557</v>
      </c>
    </row>
    <row r="1200" spans="1:11" x14ac:dyDescent="0.2">
      <c r="A1200" s="627">
        <v>0.78749978933335574</v>
      </c>
      <c r="K1200" s="627">
        <v>0.78749978933335574</v>
      </c>
    </row>
    <row r="1201" spans="1:11" x14ac:dyDescent="0.2">
      <c r="A1201" s="627">
        <v>0.78784701133335577</v>
      </c>
      <c r="K1201" s="627">
        <v>0.78784701133335577</v>
      </c>
    </row>
    <row r="1202" spans="1:11" ht="15" x14ac:dyDescent="0.25">
      <c r="A1202" s="626">
        <v>0.78819423333335581</v>
      </c>
      <c r="K1202" s="626">
        <v>0.78819423333335581</v>
      </c>
    </row>
    <row r="1203" spans="1:11" x14ac:dyDescent="0.2">
      <c r="A1203" s="627">
        <v>0.78854145533335585</v>
      </c>
      <c r="K1203" s="627">
        <v>0.78854145533335585</v>
      </c>
    </row>
    <row r="1204" spans="1:11" x14ac:dyDescent="0.2">
      <c r="A1204" s="627">
        <v>0.78888867733335588</v>
      </c>
      <c r="K1204" s="627">
        <v>0.78888867733335588</v>
      </c>
    </row>
    <row r="1205" spans="1:11" x14ac:dyDescent="0.2">
      <c r="A1205" s="627">
        <v>0.78923589933335592</v>
      </c>
      <c r="K1205" s="627">
        <v>0.78923589933335592</v>
      </c>
    </row>
    <row r="1206" spans="1:11" x14ac:dyDescent="0.2">
      <c r="A1206" s="627">
        <v>0.78958312133335595</v>
      </c>
      <c r="K1206" s="627">
        <v>0.78958312133335595</v>
      </c>
    </row>
    <row r="1207" spans="1:11" x14ac:dyDescent="0.2">
      <c r="A1207" s="627">
        <v>0.78993034333335599</v>
      </c>
      <c r="K1207" s="627">
        <v>0.78993034333335599</v>
      </c>
    </row>
    <row r="1208" spans="1:11" x14ac:dyDescent="0.2">
      <c r="A1208" s="627">
        <v>0.79027756533335602</v>
      </c>
      <c r="K1208" s="627">
        <v>0.79027756533335602</v>
      </c>
    </row>
    <row r="1209" spans="1:11" x14ac:dyDescent="0.2">
      <c r="A1209" s="627">
        <v>0.79062478733335606</v>
      </c>
      <c r="K1209" s="627">
        <v>0.79062478733335606</v>
      </c>
    </row>
    <row r="1210" spans="1:11" x14ac:dyDescent="0.2">
      <c r="A1210" s="627">
        <v>0.7909720093333561</v>
      </c>
      <c r="K1210" s="627">
        <v>0.7909720093333561</v>
      </c>
    </row>
    <row r="1211" spans="1:11" x14ac:dyDescent="0.2">
      <c r="A1211" s="627">
        <v>0.79131923133335613</v>
      </c>
      <c r="K1211" s="627">
        <v>0.79131923133335613</v>
      </c>
    </row>
    <row r="1212" spans="1:11" ht="15" x14ac:dyDescent="0.25">
      <c r="A1212" s="626">
        <v>0.79166645333335617</v>
      </c>
      <c r="K1212" s="626">
        <v>0.79166645333335617</v>
      </c>
    </row>
    <row r="1213" spans="1:11" x14ac:dyDescent="0.2">
      <c r="A1213" s="627">
        <v>0.7920136753333562</v>
      </c>
      <c r="K1213" s="627">
        <v>0.7920136753333562</v>
      </c>
    </row>
    <row r="1214" spans="1:11" x14ac:dyDescent="0.2">
      <c r="A1214" s="627">
        <v>0.79236089733335624</v>
      </c>
      <c r="K1214" s="627">
        <v>0.79236089733335624</v>
      </c>
    </row>
    <row r="1215" spans="1:11" x14ac:dyDescent="0.2">
      <c r="A1215" s="627">
        <v>0.79270811933335628</v>
      </c>
      <c r="K1215" s="627">
        <v>0.79270811933335628</v>
      </c>
    </row>
    <row r="1216" spans="1:11" x14ac:dyDescent="0.2">
      <c r="A1216" s="627">
        <v>0.79305534133335631</v>
      </c>
      <c r="K1216" s="627">
        <v>0.79305534133335631</v>
      </c>
    </row>
    <row r="1217" spans="1:11" x14ac:dyDescent="0.2">
      <c r="A1217" s="627">
        <v>0.79340256333335635</v>
      </c>
      <c r="K1217" s="627">
        <v>0.79340256333335635</v>
      </c>
    </row>
    <row r="1218" spans="1:11" x14ac:dyDescent="0.2">
      <c r="A1218" s="627">
        <v>0.79374978533335638</v>
      </c>
      <c r="K1218" s="627">
        <v>0.79374978533335638</v>
      </c>
    </row>
    <row r="1219" spans="1:11" x14ac:dyDescent="0.2">
      <c r="A1219" s="627">
        <v>0.79409700733335642</v>
      </c>
      <c r="K1219" s="627">
        <v>0.79409700733335642</v>
      </c>
    </row>
    <row r="1220" spans="1:11" x14ac:dyDescent="0.2">
      <c r="A1220" s="627">
        <v>0.79444422933335646</v>
      </c>
      <c r="K1220" s="627">
        <v>0.79444422933335646</v>
      </c>
    </row>
    <row r="1221" spans="1:11" x14ac:dyDescent="0.2">
      <c r="A1221" s="627">
        <v>0.79479145133335649</v>
      </c>
      <c r="K1221" s="627">
        <v>0.79479145133335649</v>
      </c>
    </row>
    <row r="1222" spans="1:11" ht="15" x14ac:dyDescent="0.25">
      <c r="A1222" s="626">
        <v>0.79513867333335653</v>
      </c>
      <c r="K1222" s="626">
        <v>0.79513867333335653</v>
      </c>
    </row>
    <row r="1223" spans="1:11" x14ac:dyDescent="0.2">
      <c r="A1223" s="627">
        <v>0.79548589533335656</v>
      </c>
      <c r="K1223" s="627">
        <v>0.79548589533335656</v>
      </c>
    </row>
    <row r="1224" spans="1:11" x14ac:dyDescent="0.2">
      <c r="A1224" s="627">
        <v>0.7958331173333566</v>
      </c>
      <c r="K1224" s="627">
        <v>0.7958331173333566</v>
      </c>
    </row>
    <row r="1225" spans="1:11" x14ac:dyDescent="0.2">
      <c r="A1225" s="627">
        <v>0.79618033933335663</v>
      </c>
      <c r="K1225" s="627">
        <v>0.79618033933335663</v>
      </c>
    </row>
    <row r="1226" spans="1:11" x14ac:dyDescent="0.2">
      <c r="A1226" s="627">
        <v>0.79652756133335667</v>
      </c>
      <c r="K1226" s="627">
        <v>0.79652756133335667</v>
      </c>
    </row>
    <row r="1227" spans="1:11" x14ac:dyDescent="0.2">
      <c r="A1227" s="627">
        <v>0.79687478333335671</v>
      </c>
      <c r="K1227" s="627">
        <v>0.79687478333335671</v>
      </c>
    </row>
    <row r="1228" spans="1:11" x14ac:dyDescent="0.2">
      <c r="A1228" s="627">
        <v>0.79722200533335674</v>
      </c>
      <c r="K1228" s="627">
        <v>0.79722200533335674</v>
      </c>
    </row>
    <row r="1229" spans="1:11" x14ac:dyDescent="0.2">
      <c r="A1229" s="627">
        <v>0.79756922733335678</v>
      </c>
      <c r="K1229" s="627">
        <v>0.79756922733335678</v>
      </c>
    </row>
    <row r="1230" spans="1:11" x14ac:dyDescent="0.2">
      <c r="A1230" s="627">
        <v>0.79791644933335681</v>
      </c>
      <c r="K1230" s="627">
        <v>0.79791644933335681</v>
      </c>
    </row>
    <row r="1231" spans="1:11" x14ac:dyDescent="0.2">
      <c r="A1231" s="627">
        <v>0.79826367133335685</v>
      </c>
      <c r="K1231" s="627">
        <v>0.79826367133335685</v>
      </c>
    </row>
    <row r="1232" spans="1:11" ht="15" x14ac:dyDescent="0.25">
      <c r="A1232" s="626">
        <v>0.79861089333335689</v>
      </c>
      <c r="K1232" s="626">
        <v>0.79861089333335689</v>
      </c>
    </row>
    <row r="1233" spans="1:11" x14ac:dyDescent="0.2">
      <c r="A1233" s="627">
        <v>0.79895811533335692</v>
      </c>
      <c r="K1233" s="627">
        <v>0.79895811533335692</v>
      </c>
    </row>
    <row r="1234" spans="1:11" x14ac:dyDescent="0.2">
      <c r="A1234" s="627">
        <v>0.79930533733335696</v>
      </c>
      <c r="K1234" s="627">
        <v>0.79930533733335696</v>
      </c>
    </row>
    <row r="1235" spans="1:11" x14ac:dyDescent="0.2">
      <c r="A1235" s="627">
        <v>0.79965255933335699</v>
      </c>
      <c r="K1235" s="627">
        <v>0.79965255933335699</v>
      </c>
    </row>
    <row r="1236" spans="1:11" x14ac:dyDescent="0.2">
      <c r="A1236" s="627">
        <v>0.79999978133335703</v>
      </c>
      <c r="K1236" s="627">
        <v>0.79999978133335703</v>
      </c>
    </row>
    <row r="1237" spans="1:11" x14ac:dyDescent="0.2">
      <c r="A1237" s="627">
        <v>0.80034700333335707</v>
      </c>
      <c r="K1237" s="627">
        <v>0.80034700333335707</v>
      </c>
    </row>
    <row r="1238" spans="1:11" x14ac:dyDescent="0.2">
      <c r="A1238" s="627">
        <v>0.8006942253333571</v>
      </c>
      <c r="K1238" s="627">
        <v>0.8006942253333571</v>
      </c>
    </row>
    <row r="1239" spans="1:11" x14ac:dyDescent="0.2">
      <c r="A1239" s="627">
        <v>0.80104144733335714</v>
      </c>
      <c r="K1239" s="627">
        <v>0.80104144733335714</v>
      </c>
    </row>
    <row r="1240" spans="1:11" x14ac:dyDescent="0.2">
      <c r="A1240" s="627">
        <v>0.80138866933335717</v>
      </c>
      <c r="K1240" s="627">
        <v>0.80138866933335717</v>
      </c>
    </row>
    <row r="1241" spans="1:11" x14ac:dyDescent="0.2">
      <c r="A1241" s="627">
        <v>0.80173589133335721</v>
      </c>
      <c r="K1241" s="627">
        <v>0.80173589133335721</v>
      </c>
    </row>
    <row r="1242" spans="1:11" ht="15" x14ac:dyDescent="0.25">
      <c r="A1242" s="626">
        <v>0.80208311333335724</v>
      </c>
      <c r="K1242" s="626">
        <v>0.80208311333335724</v>
      </c>
    </row>
    <row r="1243" spans="1:11" x14ac:dyDescent="0.2">
      <c r="A1243" s="627">
        <v>0.80243033533335728</v>
      </c>
      <c r="K1243" s="627">
        <v>0.80243033533335728</v>
      </c>
    </row>
    <row r="1244" spans="1:11" x14ac:dyDescent="0.2">
      <c r="A1244" s="627">
        <v>0.80277755733335732</v>
      </c>
      <c r="K1244" s="627">
        <v>0.80277755733335732</v>
      </c>
    </row>
    <row r="1245" spans="1:11" x14ac:dyDescent="0.2">
      <c r="A1245" s="627">
        <v>0.80312477933335735</v>
      </c>
      <c r="K1245" s="627">
        <v>0.80312477933335735</v>
      </c>
    </row>
    <row r="1246" spans="1:11" x14ac:dyDescent="0.2">
      <c r="A1246" s="627">
        <v>0.80347200133335739</v>
      </c>
      <c r="K1246" s="627">
        <v>0.80347200133335739</v>
      </c>
    </row>
    <row r="1247" spans="1:11" x14ac:dyDescent="0.2">
      <c r="A1247" s="627">
        <v>0.80381922333335742</v>
      </c>
      <c r="K1247" s="627">
        <v>0.80381922333335742</v>
      </c>
    </row>
    <row r="1248" spans="1:11" x14ac:dyDescent="0.2">
      <c r="A1248" s="627">
        <v>0.80416644533335746</v>
      </c>
      <c r="K1248" s="627">
        <v>0.80416644533335746</v>
      </c>
    </row>
    <row r="1249" spans="1:11" x14ac:dyDescent="0.2">
      <c r="A1249" s="627">
        <v>0.8045136673333575</v>
      </c>
      <c r="K1249" s="627">
        <v>0.8045136673333575</v>
      </c>
    </row>
    <row r="1250" spans="1:11" x14ac:dyDescent="0.2">
      <c r="A1250" s="627">
        <v>0.80486088933335753</v>
      </c>
      <c r="K1250" s="627">
        <v>0.80486088933335753</v>
      </c>
    </row>
    <row r="1251" spans="1:11" x14ac:dyDescent="0.2">
      <c r="A1251" s="627">
        <v>0.80520811133335757</v>
      </c>
      <c r="K1251" s="627">
        <v>0.80520811133335757</v>
      </c>
    </row>
    <row r="1252" spans="1:11" ht="15" x14ac:dyDescent="0.25">
      <c r="A1252" s="626">
        <v>0.8055553333333576</v>
      </c>
      <c r="K1252" s="626">
        <v>0.8055553333333576</v>
      </c>
    </row>
    <row r="1253" spans="1:11" x14ac:dyDescent="0.2">
      <c r="A1253" s="627">
        <v>0.80590255533335764</v>
      </c>
      <c r="K1253" s="627">
        <v>0.80590255533335764</v>
      </c>
    </row>
    <row r="1254" spans="1:11" x14ac:dyDescent="0.2">
      <c r="A1254" s="627">
        <v>0.80624977733335768</v>
      </c>
      <c r="K1254" s="627">
        <v>0.80624977733335768</v>
      </c>
    </row>
    <row r="1255" spans="1:11" x14ac:dyDescent="0.2">
      <c r="A1255" s="627">
        <v>0.80659699933335771</v>
      </c>
      <c r="K1255" s="627">
        <v>0.80659699933335771</v>
      </c>
    </row>
    <row r="1256" spans="1:11" x14ac:dyDescent="0.2">
      <c r="A1256" s="627">
        <v>0.80694422133335775</v>
      </c>
      <c r="K1256" s="627">
        <v>0.80694422133335775</v>
      </c>
    </row>
    <row r="1257" spans="1:11" x14ac:dyDescent="0.2">
      <c r="A1257" s="627">
        <v>0.80729144333335778</v>
      </c>
      <c r="K1257" s="627">
        <v>0.80729144333335778</v>
      </c>
    </row>
    <row r="1258" spans="1:11" x14ac:dyDescent="0.2">
      <c r="A1258" s="627">
        <v>0.80763866533335782</v>
      </c>
      <c r="K1258" s="627">
        <v>0.80763866533335782</v>
      </c>
    </row>
    <row r="1259" spans="1:11" x14ac:dyDescent="0.2">
      <c r="A1259" s="627">
        <v>0.80798588733335786</v>
      </c>
      <c r="K1259" s="627">
        <v>0.80798588733335786</v>
      </c>
    </row>
    <row r="1260" spans="1:11" x14ac:dyDescent="0.2">
      <c r="A1260" s="627">
        <v>0.80833310933335789</v>
      </c>
      <c r="K1260" s="627">
        <v>0.80833310933335789</v>
      </c>
    </row>
    <row r="1261" spans="1:11" x14ac:dyDescent="0.2">
      <c r="A1261" s="627">
        <v>0.80868033133335793</v>
      </c>
      <c r="K1261" s="627">
        <v>0.80868033133335793</v>
      </c>
    </row>
    <row r="1262" spans="1:11" ht="15" x14ac:dyDescent="0.25">
      <c r="A1262" s="626">
        <v>0.80902755333335796</v>
      </c>
      <c r="K1262" s="626">
        <v>0.80902755333335796</v>
      </c>
    </row>
    <row r="1263" spans="1:11" x14ac:dyDescent="0.2">
      <c r="A1263" s="627">
        <v>0.809374775333358</v>
      </c>
      <c r="K1263" s="627">
        <v>0.809374775333358</v>
      </c>
    </row>
    <row r="1264" spans="1:11" x14ac:dyDescent="0.2">
      <c r="A1264" s="627">
        <v>0.80972199733335803</v>
      </c>
      <c r="K1264" s="627">
        <v>0.80972199733335803</v>
      </c>
    </row>
    <row r="1265" spans="1:11" x14ac:dyDescent="0.2">
      <c r="A1265" s="627">
        <v>0.81006921933335807</v>
      </c>
      <c r="K1265" s="627">
        <v>0.81006921933335807</v>
      </c>
    </row>
    <row r="1266" spans="1:11" x14ac:dyDescent="0.2">
      <c r="A1266" s="627">
        <v>0.81041644133335811</v>
      </c>
      <c r="K1266" s="627">
        <v>0.81041644133335811</v>
      </c>
    </row>
    <row r="1267" spans="1:11" x14ac:dyDescent="0.2">
      <c r="A1267" s="627">
        <v>0.81076366333335814</v>
      </c>
      <c r="K1267" s="627">
        <v>0.81076366333335814</v>
      </c>
    </row>
    <row r="1268" spans="1:11" x14ac:dyDescent="0.2">
      <c r="A1268" s="627">
        <v>0.81111088533335818</v>
      </c>
      <c r="K1268" s="627">
        <v>0.81111088533335818</v>
      </c>
    </row>
    <row r="1269" spans="1:11" x14ac:dyDescent="0.2">
      <c r="A1269" s="627">
        <v>0.81145810733335821</v>
      </c>
      <c r="K1269" s="627">
        <v>0.81145810733335821</v>
      </c>
    </row>
    <row r="1270" spans="1:11" x14ac:dyDescent="0.2">
      <c r="A1270" s="627">
        <v>0.81180532933335825</v>
      </c>
      <c r="K1270" s="627">
        <v>0.81180532933335825</v>
      </c>
    </row>
    <row r="1271" spans="1:11" x14ac:dyDescent="0.2">
      <c r="A1271" s="627">
        <v>0.81215255133335829</v>
      </c>
      <c r="K1271" s="627">
        <v>0.81215255133335829</v>
      </c>
    </row>
    <row r="1272" spans="1:11" ht="15" x14ac:dyDescent="0.25">
      <c r="A1272" s="626">
        <v>0.81249977333335832</v>
      </c>
      <c r="K1272" s="626">
        <v>0.81249977333335832</v>
      </c>
    </row>
    <row r="1273" spans="1:11" x14ac:dyDescent="0.2">
      <c r="A1273" s="627">
        <v>0.81284699533335836</v>
      </c>
      <c r="K1273" s="627">
        <v>0.81284699533335836</v>
      </c>
    </row>
    <row r="1274" spans="1:11" x14ac:dyDescent="0.2">
      <c r="A1274" s="627">
        <v>0.81319421733335839</v>
      </c>
      <c r="K1274" s="627">
        <v>0.81319421733335839</v>
      </c>
    </row>
    <row r="1275" spans="1:11" x14ac:dyDescent="0.2">
      <c r="A1275" s="627">
        <v>0.81354143933335843</v>
      </c>
      <c r="K1275" s="627">
        <v>0.81354143933335843</v>
      </c>
    </row>
    <row r="1276" spans="1:11" x14ac:dyDescent="0.2">
      <c r="A1276" s="627">
        <v>0.81388866133335847</v>
      </c>
      <c r="K1276" s="627">
        <v>0.81388866133335847</v>
      </c>
    </row>
    <row r="1277" spans="1:11" x14ac:dyDescent="0.2">
      <c r="A1277" s="627">
        <v>0.8142358833333585</v>
      </c>
      <c r="K1277" s="627">
        <v>0.8142358833333585</v>
      </c>
    </row>
    <row r="1278" spans="1:11" x14ac:dyDescent="0.2">
      <c r="A1278" s="627">
        <v>0.81458310533335854</v>
      </c>
      <c r="K1278" s="627">
        <v>0.81458310533335854</v>
      </c>
    </row>
    <row r="1279" spans="1:11" x14ac:dyDescent="0.2">
      <c r="A1279" s="627">
        <v>0.81493032733335857</v>
      </c>
      <c r="K1279" s="627">
        <v>0.81493032733335857</v>
      </c>
    </row>
    <row r="1280" spans="1:11" x14ac:dyDescent="0.2">
      <c r="A1280" s="627">
        <v>0.81527754933335861</v>
      </c>
      <c r="K1280" s="627">
        <v>0.81527754933335861</v>
      </c>
    </row>
    <row r="1281" spans="1:11" x14ac:dyDescent="0.2">
      <c r="A1281" s="627">
        <v>0.81562477133335864</v>
      </c>
      <c r="K1281" s="627">
        <v>0.81562477133335864</v>
      </c>
    </row>
    <row r="1282" spans="1:11" ht="15" x14ac:dyDescent="0.25">
      <c r="A1282" s="626">
        <v>0.81597199333335868</v>
      </c>
      <c r="K1282" s="626">
        <v>0.81597199333335868</v>
      </c>
    </row>
    <row r="1283" spans="1:11" x14ac:dyDescent="0.2">
      <c r="A1283" s="627">
        <v>0.81631921533335872</v>
      </c>
      <c r="K1283" s="627">
        <v>0.81631921533335872</v>
      </c>
    </row>
    <row r="1284" spans="1:11" x14ac:dyDescent="0.2">
      <c r="A1284" s="627">
        <v>0.81666643733335875</v>
      </c>
      <c r="K1284" s="627">
        <v>0.81666643733335875</v>
      </c>
    </row>
    <row r="1285" spans="1:11" x14ac:dyDescent="0.2">
      <c r="A1285" s="627">
        <v>0.81701365933335879</v>
      </c>
      <c r="K1285" s="627">
        <v>0.81701365933335879</v>
      </c>
    </row>
    <row r="1286" spans="1:11" x14ac:dyDescent="0.2">
      <c r="A1286" s="627">
        <v>0.81736088133335882</v>
      </c>
      <c r="K1286" s="627">
        <v>0.81736088133335882</v>
      </c>
    </row>
    <row r="1287" spans="1:11" x14ac:dyDescent="0.2">
      <c r="A1287" s="627">
        <v>0.81770810333335886</v>
      </c>
      <c r="K1287" s="627">
        <v>0.81770810333335886</v>
      </c>
    </row>
    <row r="1288" spans="1:11" x14ac:dyDescent="0.2">
      <c r="A1288" s="627">
        <v>0.8180553253333589</v>
      </c>
      <c r="K1288" s="627">
        <v>0.8180553253333589</v>
      </c>
    </row>
    <row r="1289" spans="1:11" x14ac:dyDescent="0.2">
      <c r="A1289" s="627">
        <v>0.81840254733335893</v>
      </c>
      <c r="K1289" s="627">
        <v>0.81840254733335893</v>
      </c>
    </row>
    <row r="1290" spans="1:11" x14ac:dyDescent="0.2">
      <c r="A1290" s="627">
        <v>0.81874976933335897</v>
      </c>
      <c r="K1290" s="627">
        <v>0.81874976933335897</v>
      </c>
    </row>
    <row r="1291" spans="1:11" x14ac:dyDescent="0.2">
      <c r="A1291" s="627">
        <v>0.819096991333359</v>
      </c>
      <c r="K1291" s="627">
        <v>0.819096991333359</v>
      </c>
    </row>
    <row r="1292" spans="1:11" ht="15" x14ac:dyDescent="0.25">
      <c r="A1292" s="626">
        <v>0.81944421333335904</v>
      </c>
      <c r="K1292" s="626">
        <v>0.81944421333335904</v>
      </c>
    </row>
    <row r="1293" spans="1:11" x14ac:dyDescent="0.2">
      <c r="A1293" s="627">
        <v>0.81979143533335908</v>
      </c>
      <c r="K1293" s="627">
        <v>0.81979143533335908</v>
      </c>
    </row>
    <row r="1294" spans="1:11" x14ac:dyDescent="0.2">
      <c r="A1294" s="627">
        <v>0.82013865733335911</v>
      </c>
      <c r="K1294" s="627">
        <v>0.82013865733335911</v>
      </c>
    </row>
    <row r="1295" spans="1:11" x14ac:dyDescent="0.2">
      <c r="A1295" s="627">
        <v>0.82048587933335915</v>
      </c>
      <c r="K1295" s="627">
        <v>0.82048587933335915</v>
      </c>
    </row>
    <row r="1296" spans="1:11" x14ac:dyDescent="0.2">
      <c r="A1296" s="627">
        <v>0.82083310133335918</v>
      </c>
      <c r="K1296" s="627">
        <v>0.82083310133335918</v>
      </c>
    </row>
    <row r="1297" spans="1:11" x14ac:dyDescent="0.2">
      <c r="A1297" s="627">
        <v>0.82118032333335922</v>
      </c>
      <c r="K1297" s="627">
        <v>0.82118032333335922</v>
      </c>
    </row>
    <row r="1298" spans="1:11" x14ac:dyDescent="0.2">
      <c r="A1298" s="627">
        <v>0.82152754533335925</v>
      </c>
      <c r="K1298" s="627">
        <v>0.82152754533335925</v>
      </c>
    </row>
    <row r="1299" spans="1:11" x14ac:dyDescent="0.2">
      <c r="A1299" s="627">
        <v>0.82187476733335929</v>
      </c>
      <c r="K1299" s="627">
        <v>0.82187476733335929</v>
      </c>
    </row>
    <row r="1300" spans="1:11" x14ac:dyDescent="0.2">
      <c r="A1300" s="627">
        <v>0.82222198933335933</v>
      </c>
      <c r="K1300" s="627">
        <v>0.82222198933335933</v>
      </c>
    </row>
    <row r="1301" spans="1:11" x14ac:dyDescent="0.2">
      <c r="A1301" s="627">
        <v>0.82256921133335936</v>
      </c>
      <c r="K1301" s="627">
        <v>0.82256921133335936</v>
      </c>
    </row>
    <row r="1302" spans="1:11" ht="15" x14ac:dyDescent="0.25">
      <c r="A1302" s="626">
        <v>0.8229164333333594</v>
      </c>
      <c r="K1302" s="626">
        <v>0.8229164333333594</v>
      </c>
    </row>
    <row r="1303" spans="1:11" x14ac:dyDescent="0.2">
      <c r="A1303" s="627">
        <v>0.82326365533335943</v>
      </c>
      <c r="K1303" s="627">
        <v>0.82326365533335943</v>
      </c>
    </row>
    <row r="1304" spans="1:11" x14ac:dyDescent="0.2">
      <c r="A1304" s="627">
        <v>0.82361087733335947</v>
      </c>
      <c r="K1304" s="627">
        <v>0.82361087733335947</v>
      </c>
    </row>
    <row r="1305" spans="1:11" x14ac:dyDescent="0.2">
      <c r="A1305" s="627">
        <v>0.82395809933335951</v>
      </c>
      <c r="K1305" s="627">
        <v>0.82395809933335951</v>
      </c>
    </row>
    <row r="1306" spans="1:11" x14ac:dyDescent="0.2">
      <c r="A1306" s="627">
        <v>0.82430532133335954</v>
      </c>
      <c r="K1306" s="627">
        <v>0.82430532133335954</v>
      </c>
    </row>
    <row r="1307" spans="1:11" x14ac:dyDescent="0.2">
      <c r="A1307" s="627">
        <v>0.82465254333335958</v>
      </c>
      <c r="K1307" s="627">
        <v>0.82465254333335958</v>
      </c>
    </row>
    <row r="1308" spans="1:11" x14ac:dyDescent="0.2">
      <c r="A1308" s="627">
        <v>0.82499976533335961</v>
      </c>
      <c r="K1308" s="627">
        <v>0.82499976533335961</v>
      </c>
    </row>
    <row r="1309" spans="1:11" x14ac:dyDescent="0.2">
      <c r="A1309" s="627">
        <v>0.82534698733335965</v>
      </c>
      <c r="K1309" s="627">
        <v>0.82534698733335965</v>
      </c>
    </row>
    <row r="1310" spans="1:11" x14ac:dyDescent="0.2">
      <c r="A1310" s="627">
        <v>0.82569420933335969</v>
      </c>
      <c r="K1310" s="627">
        <v>0.82569420933335969</v>
      </c>
    </row>
    <row r="1311" spans="1:11" x14ac:dyDescent="0.2">
      <c r="A1311" s="627">
        <v>0.82604143133335972</v>
      </c>
      <c r="K1311" s="627">
        <v>0.82604143133335972</v>
      </c>
    </row>
    <row r="1312" spans="1:11" ht="15" x14ac:dyDescent="0.25">
      <c r="A1312" s="626">
        <v>0.82638865333335976</v>
      </c>
      <c r="K1312" s="626">
        <v>0.82638865333335976</v>
      </c>
    </row>
    <row r="1313" spans="1:11" x14ac:dyDescent="0.2">
      <c r="A1313" s="627">
        <v>0.82673587533335979</v>
      </c>
      <c r="K1313" s="627">
        <v>0.82673587533335979</v>
      </c>
    </row>
    <row r="1314" spans="1:11" x14ac:dyDescent="0.2">
      <c r="A1314" s="627">
        <v>0.82708309733335983</v>
      </c>
      <c r="K1314" s="627">
        <v>0.82708309733335983</v>
      </c>
    </row>
    <row r="1315" spans="1:11" x14ac:dyDescent="0.2">
      <c r="A1315" s="627">
        <v>0.82743031933335986</v>
      </c>
      <c r="K1315" s="627">
        <v>0.82743031933335986</v>
      </c>
    </row>
    <row r="1316" spans="1:11" x14ac:dyDescent="0.2">
      <c r="A1316" s="627">
        <v>0.8277775413333599</v>
      </c>
      <c r="K1316" s="627">
        <v>0.8277775413333599</v>
      </c>
    </row>
    <row r="1317" spans="1:11" x14ac:dyDescent="0.2">
      <c r="A1317" s="627">
        <v>0.82812476333335994</v>
      </c>
      <c r="K1317" s="627">
        <v>0.82812476333335994</v>
      </c>
    </row>
    <row r="1318" spans="1:11" x14ac:dyDescent="0.2">
      <c r="A1318" s="627">
        <v>0.82847198533335997</v>
      </c>
      <c r="K1318" s="627">
        <v>0.82847198533335997</v>
      </c>
    </row>
    <row r="1319" spans="1:11" x14ac:dyDescent="0.2">
      <c r="A1319" s="627">
        <v>0.82881920733336001</v>
      </c>
      <c r="K1319" s="627">
        <v>0.82881920733336001</v>
      </c>
    </row>
    <row r="1320" spans="1:11" x14ac:dyDescent="0.2">
      <c r="A1320" s="627">
        <v>0.82916642933336004</v>
      </c>
      <c r="K1320" s="627">
        <v>0.82916642933336004</v>
      </c>
    </row>
    <row r="1321" spans="1:11" x14ac:dyDescent="0.2">
      <c r="A1321" s="627">
        <v>0.82951365133336008</v>
      </c>
      <c r="K1321" s="627">
        <v>0.82951365133336008</v>
      </c>
    </row>
    <row r="1322" spans="1:11" ht="15" x14ac:dyDescent="0.25">
      <c r="A1322" s="626">
        <v>0.82986087333336012</v>
      </c>
      <c r="K1322" s="626">
        <v>0.82986087333336012</v>
      </c>
    </row>
    <row r="1323" spans="1:11" x14ac:dyDescent="0.2">
      <c r="A1323" s="627">
        <v>0.83020809533336015</v>
      </c>
      <c r="K1323" s="627">
        <v>0.83020809533336015</v>
      </c>
    </row>
    <row r="1324" spans="1:11" x14ac:dyDescent="0.2">
      <c r="A1324" s="627">
        <v>0.83055531733336019</v>
      </c>
      <c r="K1324" s="627">
        <v>0.83055531733336019</v>
      </c>
    </row>
    <row r="1325" spans="1:11" x14ac:dyDescent="0.2">
      <c r="A1325" s="627">
        <v>0.83090253933336022</v>
      </c>
      <c r="K1325" s="627">
        <v>0.83090253933336022</v>
      </c>
    </row>
    <row r="1326" spans="1:11" x14ac:dyDescent="0.2">
      <c r="A1326" s="627">
        <v>0.83124976133336026</v>
      </c>
      <c r="K1326" s="627">
        <v>0.83124976133336026</v>
      </c>
    </row>
    <row r="1327" spans="1:11" x14ac:dyDescent="0.2">
      <c r="A1327" s="627">
        <v>0.8315969833333603</v>
      </c>
      <c r="K1327" s="627">
        <v>0.8315969833333603</v>
      </c>
    </row>
    <row r="1328" spans="1:11" x14ac:dyDescent="0.2">
      <c r="A1328" s="627">
        <v>0.83194420533336033</v>
      </c>
      <c r="K1328" s="627">
        <v>0.83194420533336033</v>
      </c>
    </row>
    <row r="1329" spans="1:11" x14ac:dyDescent="0.2">
      <c r="A1329" s="627">
        <v>0.83229142733336037</v>
      </c>
      <c r="K1329" s="627">
        <v>0.83229142733336037</v>
      </c>
    </row>
    <row r="1330" spans="1:11" x14ac:dyDescent="0.2">
      <c r="A1330" s="627">
        <v>0.8326386493333604</v>
      </c>
      <c r="K1330" s="627">
        <v>0.8326386493333604</v>
      </c>
    </row>
    <row r="1331" spans="1:11" x14ac:dyDescent="0.2">
      <c r="A1331" s="627">
        <v>0.83298587133336044</v>
      </c>
      <c r="K1331" s="627">
        <v>0.83298587133336044</v>
      </c>
    </row>
    <row r="1332" spans="1:11" ht="15" x14ac:dyDescent="0.25">
      <c r="A1332" s="626">
        <v>0.83333309333336048</v>
      </c>
      <c r="K1332" s="626">
        <v>0.83333309333336048</v>
      </c>
    </row>
    <row r="1333" spans="1:11" x14ac:dyDescent="0.2">
      <c r="A1333" s="627">
        <v>0.83368031533336051</v>
      </c>
      <c r="K1333" s="627">
        <v>0.83368031533336051</v>
      </c>
    </row>
    <row r="1334" spans="1:11" x14ac:dyDescent="0.2">
      <c r="A1334" s="627">
        <v>0.83402753733336055</v>
      </c>
      <c r="K1334" s="627">
        <v>0.83402753733336055</v>
      </c>
    </row>
    <row r="1335" spans="1:11" x14ac:dyDescent="0.2">
      <c r="A1335" s="627">
        <v>0.83437475933336058</v>
      </c>
      <c r="K1335" s="627">
        <v>0.83437475933336058</v>
      </c>
    </row>
    <row r="1336" spans="1:11" x14ac:dyDescent="0.2">
      <c r="A1336" s="627">
        <v>0.83472198133336062</v>
      </c>
      <c r="K1336" s="627">
        <v>0.83472198133336062</v>
      </c>
    </row>
    <row r="1337" spans="1:11" x14ac:dyDescent="0.2">
      <c r="A1337" s="627">
        <v>0.83506920333336065</v>
      </c>
      <c r="K1337" s="627">
        <v>0.83506920333336065</v>
      </c>
    </row>
    <row r="1338" spans="1:11" x14ac:dyDescent="0.2">
      <c r="A1338" s="627">
        <v>0.83541642533336069</v>
      </c>
      <c r="K1338" s="627">
        <v>0.83541642533336069</v>
      </c>
    </row>
    <row r="1339" spans="1:11" x14ac:dyDescent="0.2">
      <c r="A1339" s="627">
        <v>0.83576364733336073</v>
      </c>
      <c r="K1339" s="627">
        <v>0.83576364733336073</v>
      </c>
    </row>
  </sheetData>
  <pageMargins left="0.7" right="0.7" top="0.75" bottom="0.75" header="0.3" footer="0.3"/>
  <pageSetup paperSize="9" orientation="portrait" horizontalDpi="4294967293" verticalDpi="0" r:id="rId1"/>
  <headerFooter>
    <oddHeader xml:space="preserve">&amp;L
</oddHeader>
    <oddFooter xml:space="preserve">&amp;L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744B17-C590-4928-9248-831E72BA4B80}">
  <sheetPr codeName="Sheet5">
    <tabColor indexed="21"/>
    <pageSetUpPr fitToPage="1"/>
  </sheetPr>
  <dimension ref="A1:D6108"/>
  <sheetViews>
    <sheetView zoomScaleNormal="100" workbookViewId="0">
      <pane ySplit="6" topLeftCell="A7" activePane="bottomLeft" state="frozen"/>
      <selection pane="bottomLeft" sqref="A1:XFD1"/>
    </sheetView>
  </sheetViews>
  <sheetFormatPr defaultRowHeight="14.25" x14ac:dyDescent="0.2"/>
  <cols>
    <col min="1" max="1" width="7.875" style="512" bestFit="1" customWidth="1"/>
    <col min="2" max="2" width="18.75" style="512" bestFit="1" customWidth="1"/>
    <col min="3" max="3" width="28.5" style="512" bestFit="1" customWidth="1"/>
    <col min="4" max="4" width="11.25" style="512" bestFit="1" customWidth="1"/>
  </cols>
  <sheetData>
    <row r="1" spans="1:4" ht="50.25" customHeight="1" x14ac:dyDescent="0.2"/>
    <row r="2" spans="1:4" s="528" customFormat="1" ht="41.25" x14ac:dyDescent="0.6">
      <c r="A2" s="858" t="s">
        <v>346</v>
      </c>
      <c r="B2" s="858"/>
      <c r="C2" s="858"/>
      <c r="D2" s="858"/>
    </row>
    <row r="3" spans="1:4" s="529" customFormat="1" ht="15" x14ac:dyDescent="0.2">
      <c r="A3" s="859" t="s">
        <v>374</v>
      </c>
      <c r="B3" s="859"/>
      <c r="C3" s="859"/>
      <c r="D3" s="859"/>
    </row>
    <row r="4" spans="1:4" x14ac:dyDescent="0.2">
      <c r="A4" s="860" t="s">
        <v>347</v>
      </c>
      <c r="B4" s="860"/>
      <c r="C4" s="860"/>
      <c r="D4" s="860"/>
    </row>
    <row r="6" spans="1:4" ht="15.75" thickBot="1" x14ac:dyDescent="0.3">
      <c r="A6" s="685" t="s">
        <v>348</v>
      </c>
      <c r="B6" s="686" t="s">
        <v>199</v>
      </c>
      <c r="C6" s="686" t="s">
        <v>200</v>
      </c>
      <c r="D6" s="686" t="s">
        <v>349</v>
      </c>
    </row>
    <row r="7" spans="1:4" x14ac:dyDescent="0.2">
      <c r="A7" s="622">
        <v>0.47222222222222227</v>
      </c>
      <c r="B7" s="512" t="s">
        <v>7</v>
      </c>
      <c r="C7" s="512" t="s">
        <v>236</v>
      </c>
      <c r="D7" s="512" t="s">
        <v>248</v>
      </c>
    </row>
    <row r="8" spans="1:4" x14ac:dyDescent="0.2">
      <c r="A8" s="622">
        <v>0.48958333333333331</v>
      </c>
      <c r="B8" s="512" t="s">
        <v>1</v>
      </c>
      <c r="C8" s="512" t="s">
        <v>379</v>
      </c>
      <c r="D8" s="512" t="s">
        <v>446</v>
      </c>
    </row>
    <row r="9" spans="1:4" x14ac:dyDescent="0.2">
      <c r="A9" s="622">
        <v>0.49374999999999997</v>
      </c>
      <c r="B9" s="512" t="s">
        <v>1</v>
      </c>
      <c r="C9" s="512" t="s">
        <v>379</v>
      </c>
      <c r="D9" s="512" t="s">
        <v>447</v>
      </c>
    </row>
    <row r="10" spans="1:4" x14ac:dyDescent="0.2">
      <c r="A10" s="622">
        <v>0.49861111111111112</v>
      </c>
      <c r="B10" s="512" t="s">
        <v>7</v>
      </c>
      <c r="C10" s="512" t="s">
        <v>243</v>
      </c>
      <c r="D10" s="512" t="s">
        <v>248</v>
      </c>
    </row>
    <row r="11" spans="1:4" x14ac:dyDescent="0.2">
      <c r="A11" s="622"/>
    </row>
    <row r="12" spans="1:4" x14ac:dyDescent="0.2">
      <c r="A12" s="622">
        <v>0.51736111111111105</v>
      </c>
      <c r="B12" s="512" t="s">
        <v>8</v>
      </c>
      <c r="C12" s="512" t="s">
        <v>380</v>
      </c>
      <c r="D12" s="512" t="s">
        <v>446</v>
      </c>
    </row>
    <row r="13" spans="1:4" x14ac:dyDescent="0.2">
      <c r="A13" s="622">
        <v>0.5215277777777777</v>
      </c>
      <c r="B13" s="512" t="s">
        <v>8</v>
      </c>
      <c r="C13" s="512" t="s">
        <v>380</v>
      </c>
      <c r="D13" s="512" t="s">
        <v>447</v>
      </c>
    </row>
    <row r="14" spans="1:4" x14ac:dyDescent="0.2">
      <c r="A14" s="622">
        <v>0.52430555555555558</v>
      </c>
      <c r="B14" s="512" t="s">
        <v>19</v>
      </c>
      <c r="C14" s="512" t="s">
        <v>379</v>
      </c>
    </row>
    <row r="15" spans="1:4" x14ac:dyDescent="0.2">
      <c r="A15" s="624">
        <v>0.52430555555555558</v>
      </c>
      <c r="B15" s="623" t="s">
        <v>350</v>
      </c>
      <c r="C15" s="623" t="s">
        <v>448</v>
      </c>
      <c r="D15" s="623"/>
    </row>
    <row r="16" spans="1:4" x14ac:dyDescent="0.2">
      <c r="A16" s="622">
        <v>0.52777777777777779</v>
      </c>
      <c r="B16" s="512" t="s">
        <v>375</v>
      </c>
      <c r="C16" s="512" t="s">
        <v>376</v>
      </c>
      <c r="D16" s="512" t="s">
        <v>357</v>
      </c>
    </row>
    <row r="17" spans="1:4" x14ac:dyDescent="0.2">
      <c r="A17" s="622">
        <v>0.53263888888888888</v>
      </c>
      <c r="B17" s="512" t="s">
        <v>375</v>
      </c>
      <c r="C17" s="512" t="s">
        <v>376</v>
      </c>
      <c r="D17" s="512" t="s">
        <v>358</v>
      </c>
    </row>
    <row r="18" spans="1:4" x14ac:dyDescent="0.2">
      <c r="A18" s="622">
        <v>0.53749999999999998</v>
      </c>
      <c r="B18" s="512" t="s">
        <v>375</v>
      </c>
      <c r="C18" s="512" t="s">
        <v>376</v>
      </c>
      <c r="D18" s="512" t="s">
        <v>359</v>
      </c>
    </row>
    <row r="19" spans="1:4" x14ac:dyDescent="0.2">
      <c r="A19" s="622"/>
    </row>
    <row r="20" spans="1:4" x14ac:dyDescent="0.2">
      <c r="A20" s="624">
        <v>0.5444444444444444</v>
      </c>
      <c r="B20" s="623" t="s">
        <v>350</v>
      </c>
      <c r="C20" s="623" t="s">
        <v>449</v>
      </c>
      <c r="D20" s="623"/>
    </row>
    <row r="21" spans="1:4" x14ac:dyDescent="0.2">
      <c r="A21" s="622">
        <v>0.54861111111111105</v>
      </c>
      <c r="B21" s="512" t="s">
        <v>2</v>
      </c>
      <c r="C21" s="512" t="s">
        <v>236</v>
      </c>
      <c r="D21" s="512" t="s">
        <v>352</v>
      </c>
    </row>
    <row r="22" spans="1:4" x14ac:dyDescent="0.2">
      <c r="A22" s="622">
        <v>0.55347222222222214</v>
      </c>
      <c r="B22" s="512" t="s">
        <v>2</v>
      </c>
      <c r="C22" s="512" t="s">
        <v>236</v>
      </c>
      <c r="D22" s="512" t="s">
        <v>353</v>
      </c>
    </row>
    <row r="23" spans="1:4" x14ac:dyDescent="0.2">
      <c r="A23" s="622">
        <v>0.55833333333333324</v>
      </c>
      <c r="B23" s="512" t="s">
        <v>2</v>
      </c>
      <c r="C23" s="512" t="s">
        <v>236</v>
      </c>
      <c r="D23" s="512" t="s">
        <v>354</v>
      </c>
    </row>
    <row r="24" spans="1:4" x14ac:dyDescent="0.2">
      <c r="A24" s="622">
        <v>0.55902777777777779</v>
      </c>
      <c r="B24" s="512" t="s">
        <v>15</v>
      </c>
      <c r="C24" s="512" t="s">
        <v>380</v>
      </c>
    </row>
    <row r="25" spans="1:4" x14ac:dyDescent="0.2">
      <c r="A25" s="622">
        <v>0.55902777777777779</v>
      </c>
      <c r="B25" s="512" t="s">
        <v>24</v>
      </c>
      <c r="C25" s="512" t="s">
        <v>243</v>
      </c>
      <c r="D25" s="512" t="s">
        <v>248</v>
      </c>
    </row>
    <row r="26" spans="1:4" x14ac:dyDescent="0.2">
      <c r="A26" s="622">
        <v>0.56319444444444433</v>
      </c>
      <c r="B26" s="512" t="s">
        <v>2</v>
      </c>
      <c r="C26" s="512" t="s">
        <v>236</v>
      </c>
      <c r="D26" s="512" t="s">
        <v>355</v>
      </c>
    </row>
    <row r="27" spans="1:4" x14ac:dyDescent="0.2">
      <c r="A27" s="622">
        <v>0.56805555555555554</v>
      </c>
      <c r="B27" s="512" t="s">
        <v>2</v>
      </c>
      <c r="C27" s="512" t="s">
        <v>236</v>
      </c>
      <c r="D27" s="512" t="s">
        <v>356</v>
      </c>
    </row>
    <row r="28" spans="1:4" x14ac:dyDescent="0.2">
      <c r="A28" s="622">
        <v>0.57430555555555551</v>
      </c>
      <c r="B28" s="512" t="s">
        <v>2</v>
      </c>
      <c r="C28" s="512" t="s">
        <v>243</v>
      </c>
      <c r="D28" s="512" t="s">
        <v>352</v>
      </c>
    </row>
    <row r="29" spans="1:4" x14ac:dyDescent="0.2">
      <c r="A29" s="622">
        <v>0.57916666666666661</v>
      </c>
      <c r="B29" s="512" t="s">
        <v>2</v>
      </c>
      <c r="C29" s="512" t="s">
        <v>243</v>
      </c>
      <c r="D29" s="512" t="s">
        <v>353</v>
      </c>
    </row>
    <row r="30" spans="1:4" x14ac:dyDescent="0.2">
      <c r="A30" s="622">
        <v>0.57986111111111105</v>
      </c>
      <c r="B30" s="512" t="s">
        <v>26</v>
      </c>
      <c r="C30" s="512" t="s">
        <v>379</v>
      </c>
    </row>
    <row r="31" spans="1:4" x14ac:dyDescent="0.2">
      <c r="A31" s="622"/>
    </row>
    <row r="32" spans="1:4" x14ac:dyDescent="0.2">
      <c r="A32" s="622">
        <v>0.5840277777777777</v>
      </c>
      <c r="B32" s="512" t="s">
        <v>2</v>
      </c>
      <c r="C32" s="512" t="s">
        <v>243</v>
      </c>
      <c r="D32" s="512" t="s">
        <v>354</v>
      </c>
    </row>
    <row r="33" spans="1:4" x14ac:dyDescent="0.2">
      <c r="A33" s="622">
        <v>0.5888888888888888</v>
      </c>
      <c r="B33" s="512" t="s">
        <v>2</v>
      </c>
      <c r="C33" s="512" t="s">
        <v>243</v>
      </c>
      <c r="D33" s="512" t="s">
        <v>355</v>
      </c>
    </row>
    <row r="34" spans="1:4" x14ac:dyDescent="0.2">
      <c r="A34" s="622">
        <v>0.59375</v>
      </c>
      <c r="B34" s="512" t="s">
        <v>2</v>
      </c>
      <c r="C34" s="512" t="s">
        <v>243</v>
      </c>
      <c r="D34" s="512" t="s">
        <v>356</v>
      </c>
    </row>
    <row r="35" spans="1:4" x14ac:dyDescent="0.2">
      <c r="A35" s="622">
        <v>0.60277777777777775</v>
      </c>
      <c r="B35" s="512" t="s">
        <v>4</v>
      </c>
      <c r="C35" s="512" t="s">
        <v>236</v>
      </c>
      <c r="D35" s="512" t="s">
        <v>248</v>
      </c>
    </row>
    <row r="36" spans="1:4" x14ac:dyDescent="0.2">
      <c r="A36" s="622">
        <v>0.60416666666666663</v>
      </c>
      <c r="B36" s="512" t="s">
        <v>17</v>
      </c>
      <c r="C36" s="512" t="s">
        <v>243</v>
      </c>
      <c r="D36" s="512" t="s">
        <v>248</v>
      </c>
    </row>
    <row r="37" spans="1:4" x14ac:dyDescent="0.2">
      <c r="A37" s="622">
        <v>0.60625000000000007</v>
      </c>
      <c r="B37" s="512" t="s">
        <v>4</v>
      </c>
      <c r="C37" s="512" t="s">
        <v>243</v>
      </c>
      <c r="D37" s="512" t="s">
        <v>248</v>
      </c>
    </row>
    <row r="38" spans="1:4" x14ac:dyDescent="0.2">
      <c r="A38" s="622">
        <v>0.61458333333333337</v>
      </c>
      <c r="B38" s="512" t="s">
        <v>10</v>
      </c>
      <c r="C38" s="512" t="s">
        <v>236</v>
      </c>
      <c r="D38" s="512" t="s">
        <v>248</v>
      </c>
    </row>
    <row r="39" spans="1:4" x14ac:dyDescent="0.2">
      <c r="A39" s="622">
        <v>0.62152777777777779</v>
      </c>
      <c r="B39" s="512" t="s">
        <v>10</v>
      </c>
      <c r="C39" s="512" t="s">
        <v>243</v>
      </c>
      <c r="D39" s="512" t="s">
        <v>248</v>
      </c>
    </row>
    <row r="40" spans="1:4" x14ac:dyDescent="0.2">
      <c r="A40" s="622"/>
    </row>
    <row r="41" spans="1:4" x14ac:dyDescent="0.2">
      <c r="A41" s="622">
        <v>0.625</v>
      </c>
      <c r="B41" s="512" t="s">
        <v>19</v>
      </c>
      <c r="C41" s="512" t="s">
        <v>236</v>
      </c>
      <c r="D41" s="512" t="s">
        <v>248</v>
      </c>
    </row>
    <row r="42" spans="1:4" x14ac:dyDescent="0.2">
      <c r="A42" s="624">
        <v>0.625</v>
      </c>
      <c r="B42" s="623" t="s">
        <v>350</v>
      </c>
      <c r="C42" s="623" t="s">
        <v>450</v>
      </c>
      <c r="D42" s="623"/>
    </row>
    <row r="43" spans="1:4" x14ac:dyDescent="0.2">
      <c r="A43" s="622">
        <v>0.63194444444444442</v>
      </c>
      <c r="B43" s="512" t="s">
        <v>2</v>
      </c>
      <c r="C43" s="512" t="s">
        <v>236</v>
      </c>
      <c r="D43" s="512" t="s">
        <v>247</v>
      </c>
    </row>
    <row r="44" spans="1:4" x14ac:dyDescent="0.2">
      <c r="A44" s="622">
        <v>0.63680555555555551</v>
      </c>
      <c r="B44" s="512" t="s">
        <v>2</v>
      </c>
      <c r="C44" s="512" t="s">
        <v>236</v>
      </c>
      <c r="D44" s="512" t="s">
        <v>247</v>
      </c>
    </row>
    <row r="45" spans="1:4" x14ac:dyDescent="0.2">
      <c r="A45" s="622">
        <v>0.64166666666666661</v>
      </c>
      <c r="B45" s="512" t="s">
        <v>2</v>
      </c>
      <c r="C45" s="512" t="s">
        <v>236</v>
      </c>
      <c r="D45" s="512" t="s">
        <v>247</v>
      </c>
    </row>
    <row r="46" spans="1:4" x14ac:dyDescent="0.2">
      <c r="A46" s="624">
        <v>0.64236111111111105</v>
      </c>
      <c r="B46" s="623" t="s">
        <v>350</v>
      </c>
      <c r="C46" s="623" t="s">
        <v>451</v>
      </c>
      <c r="D46" s="623"/>
    </row>
    <row r="47" spans="1:4" x14ac:dyDescent="0.2">
      <c r="A47" s="624">
        <v>0.64444444444444449</v>
      </c>
      <c r="B47" s="623" t="s">
        <v>350</v>
      </c>
      <c r="C47" s="623" t="s">
        <v>452</v>
      </c>
      <c r="D47" s="623"/>
    </row>
    <row r="48" spans="1:4" x14ac:dyDescent="0.2">
      <c r="A48" s="622">
        <v>0.64930555555555558</v>
      </c>
      <c r="B48" s="512" t="s">
        <v>2</v>
      </c>
      <c r="C48" s="512" t="s">
        <v>243</v>
      </c>
      <c r="D48" s="512" t="s">
        <v>247</v>
      </c>
    </row>
    <row r="49" spans="1:4" x14ac:dyDescent="0.2">
      <c r="A49" s="622">
        <v>0.64930555555555558</v>
      </c>
      <c r="B49" s="512" t="s">
        <v>15</v>
      </c>
      <c r="C49" s="512" t="s">
        <v>379</v>
      </c>
    </row>
    <row r="50" spans="1:4" x14ac:dyDescent="0.2">
      <c r="A50" s="622">
        <v>0.65416666666666667</v>
      </c>
      <c r="B50" s="512" t="s">
        <v>2</v>
      </c>
      <c r="C50" s="512" t="s">
        <v>243</v>
      </c>
      <c r="D50" s="512" t="s">
        <v>247</v>
      </c>
    </row>
    <row r="51" spans="1:4" x14ac:dyDescent="0.2">
      <c r="A51" s="622">
        <v>0.65902777777777777</v>
      </c>
      <c r="B51" s="512" t="s">
        <v>2</v>
      </c>
      <c r="C51" s="512" t="s">
        <v>243</v>
      </c>
      <c r="D51" s="512" t="s">
        <v>247</v>
      </c>
    </row>
    <row r="52" spans="1:4" x14ac:dyDescent="0.2">
      <c r="A52" s="624">
        <v>0.66249999999999998</v>
      </c>
      <c r="B52" s="623" t="s">
        <v>350</v>
      </c>
      <c r="C52" s="623" t="s">
        <v>453</v>
      </c>
      <c r="D52" s="623"/>
    </row>
    <row r="53" spans="1:4" x14ac:dyDescent="0.2">
      <c r="A53" s="624">
        <v>0.6645833333333333</v>
      </c>
      <c r="B53" s="623" t="s">
        <v>350</v>
      </c>
      <c r="C53" s="623" t="s">
        <v>454</v>
      </c>
      <c r="D53" s="623"/>
    </row>
    <row r="54" spans="1:4" x14ac:dyDescent="0.2">
      <c r="A54" s="624"/>
      <c r="B54" s="623"/>
      <c r="C54" s="623"/>
      <c r="D54" s="623"/>
    </row>
    <row r="55" spans="1:4" x14ac:dyDescent="0.2">
      <c r="A55" s="622">
        <v>0.66666666666666663</v>
      </c>
      <c r="B55" s="512" t="s">
        <v>375</v>
      </c>
      <c r="C55" s="512" t="s">
        <v>377</v>
      </c>
      <c r="D55" s="512" t="s">
        <v>357</v>
      </c>
    </row>
    <row r="56" spans="1:4" x14ac:dyDescent="0.2">
      <c r="A56" s="622">
        <v>0.67152777777777772</v>
      </c>
      <c r="B56" s="512" t="s">
        <v>375</v>
      </c>
      <c r="C56" s="512" t="s">
        <v>377</v>
      </c>
      <c r="D56" s="512" t="s">
        <v>358</v>
      </c>
    </row>
    <row r="57" spans="1:4" x14ac:dyDescent="0.2">
      <c r="A57" s="622">
        <v>0.67638888888888882</v>
      </c>
      <c r="B57" s="512" t="s">
        <v>375</v>
      </c>
      <c r="C57" s="512" t="s">
        <v>377</v>
      </c>
      <c r="D57" s="512" t="s">
        <v>359</v>
      </c>
    </row>
    <row r="58" spans="1:4" x14ac:dyDescent="0.2">
      <c r="A58" s="622">
        <v>0.6875</v>
      </c>
      <c r="B58" s="512" t="s">
        <v>5</v>
      </c>
      <c r="C58" s="512" t="s">
        <v>236</v>
      </c>
      <c r="D58" s="512" t="s">
        <v>357</v>
      </c>
    </row>
    <row r="59" spans="1:4" x14ac:dyDescent="0.2">
      <c r="A59" s="622">
        <v>0.69374999999999998</v>
      </c>
      <c r="B59" s="512" t="s">
        <v>5</v>
      </c>
      <c r="C59" s="512" t="s">
        <v>236</v>
      </c>
      <c r="D59" s="512" t="s">
        <v>358</v>
      </c>
    </row>
    <row r="60" spans="1:4" x14ac:dyDescent="0.2">
      <c r="A60" s="622">
        <v>0.69444444444444453</v>
      </c>
      <c r="B60" s="512" t="s">
        <v>26</v>
      </c>
      <c r="C60" s="512" t="s">
        <v>380</v>
      </c>
    </row>
    <row r="61" spans="1:4" x14ac:dyDescent="0.2">
      <c r="A61" s="622">
        <v>0.69791666666666663</v>
      </c>
      <c r="B61" s="512" t="s">
        <v>23</v>
      </c>
      <c r="C61" s="512" t="s">
        <v>236</v>
      </c>
      <c r="D61" s="512" t="s">
        <v>248</v>
      </c>
    </row>
    <row r="62" spans="1:4" x14ac:dyDescent="0.2">
      <c r="A62" s="622">
        <v>0.7</v>
      </c>
      <c r="B62" s="512" t="s">
        <v>5</v>
      </c>
      <c r="C62" s="512" t="s">
        <v>236</v>
      </c>
      <c r="D62" s="512" t="s">
        <v>359</v>
      </c>
    </row>
    <row r="63" spans="1:4" x14ac:dyDescent="0.2">
      <c r="A63" s="624">
        <v>0.70347222222222217</v>
      </c>
      <c r="B63" s="623" t="s">
        <v>350</v>
      </c>
      <c r="C63" s="623" t="s">
        <v>455</v>
      </c>
      <c r="D63" s="623"/>
    </row>
    <row r="64" spans="1:4" x14ac:dyDescent="0.2">
      <c r="A64" s="624"/>
      <c r="B64" s="623"/>
      <c r="C64" s="623"/>
      <c r="D64" s="623"/>
    </row>
    <row r="65" spans="1:4" x14ac:dyDescent="0.2">
      <c r="A65" s="622">
        <v>0.70833333333333337</v>
      </c>
      <c r="B65" s="512" t="s">
        <v>5</v>
      </c>
      <c r="C65" s="512" t="s">
        <v>243</v>
      </c>
      <c r="D65" s="512" t="s">
        <v>357</v>
      </c>
    </row>
    <row r="66" spans="1:4" x14ac:dyDescent="0.2">
      <c r="A66" s="622">
        <v>0.71458333333333335</v>
      </c>
      <c r="B66" s="512" t="s">
        <v>5</v>
      </c>
      <c r="C66" s="512" t="s">
        <v>243</v>
      </c>
      <c r="D66" s="512" t="s">
        <v>358</v>
      </c>
    </row>
    <row r="67" spans="1:4" x14ac:dyDescent="0.2">
      <c r="A67" s="622">
        <v>0.72083333333333333</v>
      </c>
      <c r="B67" s="512" t="s">
        <v>5</v>
      </c>
      <c r="C67" s="512" t="s">
        <v>243</v>
      </c>
      <c r="D67" s="512" t="s">
        <v>359</v>
      </c>
    </row>
    <row r="68" spans="1:4" x14ac:dyDescent="0.2">
      <c r="A68" s="624">
        <v>0.72430555555555554</v>
      </c>
      <c r="B68" s="623" t="s">
        <v>350</v>
      </c>
      <c r="C68" s="623" t="s">
        <v>456</v>
      </c>
      <c r="D68" s="623"/>
    </row>
    <row r="69" spans="1:4" x14ac:dyDescent="0.2">
      <c r="A69" s="622">
        <v>0.72916666666666663</v>
      </c>
      <c r="B69" s="512" t="s">
        <v>2</v>
      </c>
      <c r="C69" s="512" t="s">
        <v>380</v>
      </c>
      <c r="D69" s="512" t="s">
        <v>446</v>
      </c>
    </row>
    <row r="70" spans="1:4" x14ac:dyDescent="0.2">
      <c r="A70" s="622">
        <v>0.73402777777777772</v>
      </c>
      <c r="B70" s="512" t="s">
        <v>2</v>
      </c>
      <c r="C70" s="512" t="s">
        <v>380</v>
      </c>
      <c r="D70" s="512" t="s">
        <v>447</v>
      </c>
    </row>
    <row r="71" spans="1:4" x14ac:dyDescent="0.2">
      <c r="A71" s="622">
        <v>0.74375000000000002</v>
      </c>
      <c r="B71" s="512" t="s">
        <v>3</v>
      </c>
      <c r="C71" s="512" t="s">
        <v>379</v>
      </c>
      <c r="D71" s="512" t="s">
        <v>446</v>
      </c>
    </row>
    <row r="72" spans="1:4" x14ac:dyDescent="0.2">
      <c r="A72" s="622">
        <v>0.74733796296296295</v>
      </c>
      <c r="B72" s="512" t="s">
        <v>3</v>
      </c>
      <c r="C72" s="512" t="s">
        <v>379</v>
      </c>
      <c r="D72" s="512" t="s">
        <v>447</v>
      </c>
    </row>
    <row r="73" spans="1:4" x14ac:dyDescent="0.2">
      <c r="A73" s="624">
        <v>0.74791666666666667</v>
      </c>
      <c r="B73" s="623" t="s">
        <v>350</v>
      </c>
      <c r="C73" s="623" t="s">
        <v>457</v>
      </c>
      <c r="D73" s="623"/>
    </row>
    <row r="74" spans="1:4" x14ac:dyDescent="0.2">
      <c r="A74" s="622"/>
    </row>
    <row r="75" spans="1:4" x14ac:dyDescent="0.2">
      <c r="A75" s="622"/>
    </row>
    <row r="76" spans="1:4" x14ac:dyDescent="0.2">
      <c r="A76" s="622"/>
    </row>
    <row r="77" spans="1:4" x14ac:dyDescent="0.2">
      <c r="A77" s="622"/>
    </row>
    <row r="78" spans="1:4" x14ac:dyDescent="0.2">
      <c r="A78" s="622"/>
    </row>
    <row r="79" spans="1:4" x14ac:dyDescent="0.2">
      <c r="A79" s="622"/>
    </row>
    <row r="80" spans="1:4" x14ac:dyDescent="0.2">
      <c r="A80" s="622"/>
    </row>
    <row r="81" spans="1:1" x14ac:dyDescent="0.2">
      <c r="A81" s="622"/>
    </row>
    <row r="82" spans="1:1" x14ac:dyDescent="0.2">
      <c r="A82" s="622"/>
    </row>
    <row r="83" spans="1:1" x14ac:dyDescent="0.2">
      <c r="A83" s="622"/>
    </row>
    <row r="84" spans="1:1" x14ac:dyDescent="0.2">
      <c r="A84" s="622"/>
    </row>
    <row r="85" spans="1:1" x14ac:dyDescent="0.2">
      <c r="A85" s="622"/>
    </row>
    <row r="86" spans="1:1" x14ac:dyDescent="0.2">
      <c r="A86" s="622"/>
    </row>
    <row r="87" spans="1:1" x14ac:dyDescent="0.2">
      <c r="A87" s="622"/>
    </row>
    <row r="88" spans="1:1" x14ac:dyDescent="0.2">
      <c r="A88" s="622"/>
    </row>
    <row r="89" spans="1:1" x14ac:dyDescent="0.2">
      <c r="A89" s="622"/>
    </row>
    <row r="90" spans="1:1" x14ac:dyDescent="0.2">
      <c r="A90" s="622"/>
    </row>
    <row r="91" spans="1:1" x14ac:dyDescent="0.2">
      <c r="A91" s="622"/>
    </row>
    <row r="92" spans="1:1" x14ac:dyDescent="0.2">
      <c r="A92" s="622"/>
    </row>
    <row r="93" spans="1:1" x14ac:dyDescent="0.2">
      <c r="A93" s="622"/>
    </row>
    <row r="94" spans="1:1" x14ac:dyDescent="0.2">
      <c r="A94" s="622"/>
    </row>
    <row r="95" spans="1:1" x14ac:dyDescent="0.2">
      <c r="A95" s="622"/>
    </row>
    <row r="96" spans="1:1" x14ac:dyDescent="0.2">
      <c r="A96" s="622"/>
    </row>
    <row r="97" spans="1:1" x14ac:dyDescent="0.2">
      <c r="A97" s="622"/>
    </row>
    <row r="98" spans="1:1" x14ac:dyDescent="0.2">
      <c r="A98" s="622"/>
    </row>
    <row r="99" spans="1:1" x14ac:dyDescent="0.2">
      <c r="A99" s="622"/>
    </row>
    <row r="100" spans="1:1" x14ac:dyDescent="0.2">
      <c r="A100" s="622"/>
    </row>
    <row r="101" spans="1:1" x14ac:dyDescent="0.2">
      <c r="A101" s="622"/>
    </row>
    <row r="102" spans="1:1" x14ac:dyDescent="0.2">
      <c r="A102" s="622"/>
    </row>
    <row r="103" spans="1:1" x14ac:dyDescent="0.2">
      <c r="A103" s="622"/>
    </row>
    <row r="104" spans="1:1" x14ac:dyDescent="0.2">
      <c r="A104" s="622"/>
    </row>
    <row r="105" spans="1:1" x14ac:dyDescent="0.2">
      <c r="A105" s="622"/>
    </row>
    <row r="106" spans="1:1" x14ac:dyDescent="0.2">
      <c r="A106" s="622"/>
    </row>
    <row r="107" spans="1:1" x14ac:dyDescent="0.2">
      <c r="A107" s="622"/>
    </row>
    <row r="108" spans="1:1" x14ac:dyDescent="0.2">
      <c r="A108" s="622"/>
    </row>
    <row r="109" spans="1:1" x14ac:dyDescent="0.2">
      <c r="A109" s="622"/>
    </row>
    <row r="110" spans="1:1" x14ac:dyDescent="0.2">
      <c r="A110" s="622"/>
    </row>
    <row r="111" spans="1:1" x14ac:dyDescent="0.2">
      <c r="A111" s="622"/>
    </row>
    <row r="112" spans="1:1" x14ac:dyDescent="0.2">
      <c r="A112" s="622"/>
    </row>
    <row r="113" spans="1:1" x14ac:dyDescent="0.2">
      <c r="A113" s="622"/>
    </row>
    <row r="114" spans="1:1" x14ac:dyDescent="0.2">
      <c r="A114" s="622"/>
    </row>
    <row r="115" spans="1:1" x14ac:dyDescent="0.2">
      <c r="A115" s="622"/>
    </row>
    <row r="116" spans="1:1" x14ac:dyDescent="0.2">
      <c r="A116" s="622"/>
    </row>
    <row r="117" spans="1:1" x14ac:dyDescent="0.2">
      <c r="A117" s="622"/>
    </row>
    <row r="118" spans="1:1" x14ac:dyDescent="0.2">
      <c r="A118" s="622"/>
    </row>
    <row r="119" spans="1:1" x14ac:dyDescent="0.2">
      <c r="A119" s="622"/>
    </row>
    <row r="120" spans="1:1" x14ac:dyDescent="0.2">
      <c r="A120" s="622"/>
    </row>
    <row r="121" spans="1:1" x14ac:dyDescent="0.2">
      <c r="A121" s="622"/>
    </row>
    <row r="122" spans="1:1" x14ac:dyDescent="0.2">
      <c r="A122" s="622"/>
    </row>
    <row r="123" spans="1:1" x14ac:dyDescent="0.2">
      <c r="A123" s="622"/>
    </row>
    <row r="124" spans="1:1" x14ac:dyDescent="0.2">
      <c r="A124" s="622"/>
    </row>
    <row r="125" spans="1:1" x14ac:dyDescent="0.2">
      <c r="A125" s="622"/>
    </row>
    <row r="126" spans="1:1" x14ac:dyDescent="0.2">
      <c r="A126" s="622"/>
    </row>
    <row r="127" spans="1:1" x14ac:dyDescent="0.2">
      <c r="A127" s="622"/>
    </row>
    <row r="128" spans="1:1" x14ac:dyDescent="0.2">
      <c r="A128" s="622"/>
    </row>
    <row r="129" spans="1:1" x14ac:dyDescent="0.2">
      <c r="A129" s="622"/>
    </row>
    <row r="130" spans="1:1" x14ac:dyDescent="0.2">
      <c r="A130" s="622"/>
    </row>
    <row r="131" spans="1:1" x14ac:dyDescent="0.2">
      <c r="A131" s="622"/>
    </row>
    <row r="132" spans="1:1" x14ac:dyDescent="0.2">
      <c r="A132" s="622"/>
    </row>
    <row r="133" spans="1:1" x14ac:dyDescent="0.2">
      <c r="A133" s="622"/>
    </row>
    <row r="134" spans="1:1" x14ac:dyDescent="0.2">
      <c r="A134" s="622"/>
    </row>
    <row r="135" spans="1:1" x14ac:dyDescent="0.2">
      <c r="A135" s="622"/>
    </row>
    <row r="136" spans="1:1" x14ac:dyDescent="0.2">
      <c r="A136" s="622"/>
    </row>
    <row r="137" spans="1:1" x14ac:dyDescent="0.2">
      <c r="A137" s="622"/>
    </row>
    <row r="138" spans="1:1" x14ac:dyDescent="0.2">
      <c r="A138" s="622"/>
    </row>
    <row r="139" spans="1:1" x14ac:dyDescent="0.2">
      <c r="A139" s="622"/>
    </row>
    <row r="140" spans="1:1" x14ac:dyDescent="0.2">
      <c r="A140" s="622"/>
    </row>
    <row r="141" spans="1:1" x14ac:dyDescent="0.2">
      <c r="A141" s="622"/>
    </row>
    <row r="142" spans="1:1" x14ac:dyDescent="0.2">
      <c r="A142" s="622"/>
    </row>
    <row r="143" spans="1:1" x14ac:dyDescent="0.2">
      <c r="A143" s="622"/>
    </row>
    <row r="144" spans="1:1" x14ac:dyDescent="0.2">
      <c r="A144" s="622"/>
    </row>
    <row r="145" spans="1:1" x14ac:dyDescent="0.2">
      <c r="A145" s="622"/>
    </row>
    <row r="146" spans="1:1" x14ac:dyDescent="0.2">
      <c r="A146" s="622"/>
    </row>
    <row r="147" spans="1:1" x14ac:dyDescent="0.2">
      <c r="A147" s="622"/>
    </row>
    <row r="148" spans="1:1" x14ac:dyDescent="0.2">
      <c r="A148" s="622"/>
    </row>
    <row r="149" spans="1:1" x14ac:dyDescent="0.2">
      <c r="A149" s="622"/>
    </row>
    <row r="150" spans="1:1" x14ac:dyDescent="0.2">
      <c r="A150" s="622"/>
    </row>
    <row r="151" spans="1:1" x14ac:dyDescent="0.2">
      <c r="A151" s="622"/>
    </row>
    <row r="152" spans="1:1" x14ac:dyDescent="0.2">
      <c r="A152" s="622"/>
    </row>
    <row r="153" spans="1:1" x14ac:dyDescent="0.2">
      <c r="A153" s="622"/>
    </row>
    <row r="154" spans="1:1" x14ac:dyDescent="0.2">
      <c r="A154" s="622"/>
    </row>
    <row r="155" spans="1:1" x14ac:dyDescent="0.2">
      <c r="A155" s="622"/>
    </row>
    <row r="156" spans="1:1" x14ac:dyDescent="0.2">
      <c r="A156" s="622"/>
    </row>
    <row r="157" spans="1:1" x14ac:dyDescent="0.2">
      <c r="A157" s="622"/>
    </row>
    <row r="158" spans="1:1" x14ac:dyDescent="0.2">
      <c r="A158" s="622"/>
    </row>
    <row r="159" spans="1:1" x14ac:dyDescent="0.2">
      <c r="A159" s="622"/>
    </row>
    <row r="160" spans="1:1" x14ac:dyDescent="0.2">
      <c r="A160" s="622"/>
    </row>
    <row r="161" spans="1:1" x14ac:dyDescent="0.2">
      <c r="A161" s="622"/>
    </row>
    <row r="162" spans="1:1" x14ac:dyDescent="0.2">
      <c r="A162" s="622"/>
    </row>
    <row r="163" spans="1:1" x14ac:dyDescent="0.2">
      <c r="A163" s="622"/>
    </row>
    <row r="164" spans="1:1" x14ac:dyDescent="0.2">
      <c r="A164" s="622"/>
    </row>
    <row r="165" spans="1:1" x14ac:dyDescent="0.2">
      <c r="A165" s="622"/>
    </row>
    <row r="166" spans="1:1" x14ac:dyDescent="0.2">
      <c r="A166" s="622"/>
    </row>
    <row r="167" spans="1:1" x14ac:dyDescent="0.2">
      <c r="A167" s="622"/>
    </row>
    <row r="168" spans="1:1" x14ac:dyDescent="0.2">
      <c r="A168" s="622"/>
    </row>
    <row r="169" spans="1:1" x14ac:dyDescent="0.2">
      <c r="A169" s="622"/>
    </row>
    <row r="170" spans="1:1" x14ac:dyDescent="0.2">
      <c r="A170" s="622"/>
    </row>
    <row r="171" spans="1:1" x14ac:dyDescent="0.2">
      <c r="A171" s="622"/>
    </row>
    <row r="172" spans="1:1" x14ac:dyDescent="0.2">
      <c r="A172" s="622"/>
    </row>
    <row r="173" spans="1:1" x14ac:dyDescent="0.2">
      <c r="A173" s="622"/>
    </row>
    <row r="174" spans="1:1" x14ac:dyDescent="0.2">
      <c r="A174" s="622"/>
    </row>
    <row r="175" spans="1:1" x14ac:dyDescent="0.2">
      <c r="A175" s="622"/>
    </row>
    <row r="176" spans="1:1" x14ac:dyDescent="0.2">
      <c r="A176" s="622"/>
    </row>
    <row r="177" spans="1:1" x14ac:dyDescent="0.2">
      <c r="A177" s="622"/>
    </row>
    <row r="178" spans="1:1" x14ac:dyDescent="0.2">
      <c r="A178" s="622"/>
    </row>
    <row r="179" spans="1:1" x14ac:dyDescent="0.2">
      <c r="A179" s="622"/>
    </row>
    <row r="180" spans="1:1" x14ac:dyDescent="0.2">
      <c r="A180" s="622"/>
    </row>
    <row r="181" spans="1:1" x14ac:dyDescent="0.2">
      <c r="A181" s="622"/>
    </row>
    <row r="182" spans="1:1" x14ac:dyDescent="0.2">
      <c r="A182" s="622"/>
    </row>
    <row r="183" spans="1:1" x14ac:dyDescent="0.2">
      <c r="A183" s="622"/>
    </row>
    <row r="184" spans="1:1" x14ac:dyDescent="0.2">
      <c r="A184" s="622"/>
    </row>
    <row r="185" spans="1:1" x14ac:dyDescent="0.2">
      <c r="A185" s="622"/>
    </row>
    <row r="186" spans="1:1" x14ac:dyDescent="0.2">
      <c r="A186" s="622"/>
    </row>
    <row r="187" spans="1:1" x14ac:dyDescent="0.2">
      <c r="A187" s="622"/>
    </row>
    <row r="188" spans="1:1" x14ac:dyDescent="0.2">
      <c r="A188" s="622"/>
    </row>
    <row r="189" spans="1:1" x14ac:dyDescent="0.2">
      <c r="A189" s="622"/>
    </row>
    <row r="190" spans="1:1" x14ac:dyDescent="0.2">
      <c r="A190" s="622"/>
    </row>
    <row r="191" spans="1:1" x14ac:dyDescent="0.2">
      <c r="A191" s="622"/>
    </row>
    <row r="192" spans="1:1" x14ac:dyDescent="0.2">
      <c r="A192" s="622"/>
    </row>
    <row r="193" spans="1:1" x14ac:dyDescent="0.2">
      <c r="A193" s="622"/>
    </row>
    <row r="194" spans="1:1" x14ac:dyDescent="0.2">
      <c r="A194" s="622"/>
    </row>
    <row r="195" spans="1:1" x14ac:dyDescent="0.2">
      <c r="A195" s="622"/>
    </row>
    <row r="196" spans="1:1" x14ac:dyDescent="0.2">
      <c r="A196" s="622"/>
    </row>
    <row r="197" spans="1:1" x14ac:dyDescent="0.2">
      <c r="A197" s="622"/>
    </row>
    <row r="198" spans="1:1" x14ac:dyDescent="0.2">
      <c r="A198" s="622"/>
    </row>
    <row r="199" spans="1:1" x14ac:dyDescent="0.2">
      <c r="A199" s="622"/>
    </row>
    <row r="200" spans="1:1" x14ac:dyDescent="0.2">
      <c r="A200" s="622"/>
    </row>
    <row r="201" spans="1:1" x14ac:dyDescent="0.2">
      <c r="A201" s="622"/>
    </row>
    <row r="202" spans="1:1" x14ac:dyDescent="0.2">
      <c r="A202" s="622"/>
    </row>
    <row r="203" spans="1:1" x14ac:dyDescent="0.2">
      <c r="A203" s="622"/>
    </row>
    <row r="204" spans="1:1" x14ac:dyDescent="0.2">
      <c r="A204" s="622"/>
    </row>
    <row r="205" spans="1:1" x14ac:dyDescent="0.2">
      <c r="A205" s="622"/>
    </row>
    <row r="206" spans="1:1" x14ac:dyDescent="0.2">
      <c r="A206" s="622"/>
    </row>
    <row r="207" spans="1:1" x14ac:dyDescent="0.2">
      <c r="A207" s="622"/>
    </row>
    <row r="208" spans="1:1" x14ac:dyDescent="0.2">
      <c r="A208" s="622"/>
    </row>
    <row r="209" spans="1:1" x14ac:dyDescent="0.2">
      <c r="A209" s="622"/>
    </row>
    <row r="210" spans="1:1" x14ac:dyDescent="0.2">
      <c r="A210" s="622"/>
    </row>
    <row r="211" spans="1:1" x14ac:dyDescent="0.2">
      <c r="A211" s="622"/>
    </row>
    <row r="212" spans="1:1" x14ac:dyDescent="0.2">
      <c r="A212" s="622"/>
    </row>
    <row r="213" spans="1:1" x14ac:dyDescent="0.2">
      <c r="A213" s="622"/>
    </row>
    <row r="214" spans="1:1" x14ac:dyDescent="0.2">
      <c r="A214" s="622"/>
    </row>
    <row r="215" spans="1:1" x14ac:dyDescent="0.2">
      <c r="A215" s="622"/>
    </row>
    <row r="216" spans="1:1" x14ac:dyDescent="0.2">
      <c r="A216" s="622"/>
    </row>
    <row r="217" spans="1:1" x14ac:dyDescent="0.2">
      <c r="A217" s="622"/>
    </row>
    <row r="218" spans="1:1" x14ac:dyDescent="0.2">
      <c r="A218" s="622"/>
    </row>
    <row r="219" spans="1:1" x14ac:dyDescent="0.2">
      <c r="A219" s="622"/>
    </row>
    <row r="220" spans="1:1" x14ac:dyDescent="0.2">
      <c r="A220" s="622"/>
    </row>
    <row r="221" spans="1:1" x14ac:dyDescent="0.2">
      <c r="A221" s="622"/>
    </row>
    <row r="222" spans="1:1" x14ac:dyDescent="0.2">
      <c r="A222" s="622"/>
    </row>
    <row r="223" spans="1:1" x14ac:dyDescent="0.2">
      <c r="A223" s="622"/>
    </row>
    <row r="224" spans="1:1" x14ac:dyDescent="0.2">
      <c r="A224" s="622"/>
    </row>
    <row r="225" spans="1:1" x14ac:dyDescent="0.2">
      <c r="A225" s="622"/>
    </row>
    <row r="226" spans="1:1" x14ac:dyDescent="0.2">
      <c r="A226" s="622"/>
    </row>
    <row r="227" spans="1:1" x14ac:dyDescent="0.2">
      <c r="A227" s="622"/>
    </row>
    <row r="228" spans="1:1" x14ac:dyDescent="0.2">
      <c r="A228" s="622"/>
    </row>
    <row r="229" spans="1:1" x14ac:dyDescent="0.2">
      <c r="A229" s="622"/>
    </row>
    <row r="230" spans="1:1" x14ac:dyDescent="0.2">
      <c r="A230" s="622"/>
    </row>
    <row r="231" spans="1:1" x14ac:dyDescent="0.2">
      <c r="A231" s="622"/>
    </row>
    <row r="232" spans="1:1" x14ac:dyDescent="0.2">
      <c r="A232" s="622"/>
    </row>
    <row r="233" spans="1:1" x14ac:dyDescent="0.2">
      <c r="A233" s="622"/>
    </row>
    <row r="234" spans="1:1" x14ac:dyDescent="0.2">
      <c r="A234" s="622"/>
    </row>
    <row r="235" spans="1:1" x14ac:dyDescent="0.2">
      <c r="A235" s="622"/>
    </row>
    <row r="236" spans="1:1" x14ac:dyDescent="0.2">
      <c r="A236" s="622"/>
    </row>
    <row r="237" spans="1:1" x14ac:dyDescent="0.2">
      <c r="A237" s="622"/>
    </row>
    <row r="238" spans="1:1" x14ac:dyDescent="0.2">
      <c r="A238" s="622"/>
    </row>
    <row r="239" spans="1:1" x14ac:dyDescent="0.2">
      <c r="A239" s="622"/>
    </row>
    <row r="240" spans="1:1" x14ac:dyDescent="0.2">
      <c r="A240" s="622"/>
    </row>
    <row r="241" spans="1:1" x14ac:dyDescent="0.2">
      <c r="A241" s="622"/>
    </row>
    <row r="242" spans="1:1" x14ac:dyDescent="0.2">
      <c r="A242" s="622"/>
    </row>
    <row r="243" spans="1:1" x14ac:dyDescent="0.2">
      <c r="A243" s="622"/>
    </row>
    <row r="244" spans="1:1" x14ac:dyDescent="0.2">
      <c r="A244" s="622"/>
    </row>
    <row r="245" spans="1:1" x14ac:dyDescent="0.2">
      <c r="A245" s="622"/>
    </row>
    <row r="246" spans="1:1" x14ac:dyDescent="0.2">
      <c r="A246" s="622"/>
    </row>
    <row r="247" spans="1:1" x14ac:dyDescent="0.2">
      <c r="A247" s="622"/>
    </row>
    <row r="248" spans="1:1" x14ac:dyDescent="0.2">
      <c r="A248" s="622"/>
    </row>
    <row r="249" spans="1:1" x14ac:dyDescent="0.2">
      <c r="A249" s="622"/>
    </row>
    <row r="250" spans="1:1" x14ac:dyDescent="0.2">
      <c r="A250" s="622"/>
    </row>
    <row r="251" spans="1:1" x14ac:dyDescent="0.2">
      <c r="A251" s="622"/>
    </row>
    <row r="252" spans="1:1" x14ac:dyDescent="0.2">
      <c r="A252" s="622"/>
    </row>
    <row r="253" spans="1:1" x14ac:dyDescent="0.2">
      <c r="A253" s="622"/>
    </row>
    <row r="254" spans="1:1" x14ac:dyDescent="0.2">
      <c r="A254" s="622"/>
    </row>
    <row r="255" spans="1:1" x14ac:dyDescent="0.2">
      <c r="A255" s="622"/>
    </row>
    <row r="256" spans="1:1" x14ac:dyDescent="0.2">
      <c r="A256" s="622"/>
    </row>
    <row r="257" spans="1:1" x14ac:dyDescent="0.2">
      <c r="A257" s="622"/>
    </row>
    <row r="258" spans="1:1" x14ac:dyDescent="0.2">
      <c r="A258" s="622"/>
    </row>
    <row r="259" spans="1:1" x14ac:dyDescent="0.2">
      <c r="A259" s="622"/>
    </row>
    <row r="260" spans="1:1" x14ac:dyDescent="0.2">
      <c r="A260" s="622"/>
    </row>
    <row r="261" spans="1:1" x14ac:dyDescent="0.2">
      <c r="A261" s="622"/>
    </row>
    <row r="262" spans="1:1" x14ac:dyDescent="0.2">
      <c r="A262" s="622"/>
    </row>
    <row r="263" spans="1:1" x14ac:dyDescent="0.2">
      <c r="A263" s="622"/>
    </row>
    <row r="264" spans="1:1" x14ac:dyDescent="0.2">
      <c r="A264" s="622"/>
    </row>
    <row r="265" spans="1:1" x14ac:dyDescent="0.2">
      <c r="A265" s="622"/>
    </row>
    <row r="266" spans="1:1" x14ac:dyDescent="0.2">
      <c r="A266" s="622"/>
    </row>
    <row r="267" spans="1:1" x14ac:dyDescent="0.2">
      <c r="A267" s="622"/>
    </row>
    <row r="268" spans="1:1" x14ac:dyDescent="0.2">
      <c r="A268" s="622"/>
    </row>
    <row r="269" spans="1:1" x14ac:dyDescent="0.2">
      <c r="A269" s="622"/>
    </row>
    <row r="270" spans="1:1" x14ac:dyDescent="0.2">
      <c r="A270" s="622"/>
    </row>
    <row r="271" spans="1:1" x14ac:dyDescent="0.2">
      <c r="A271" s="622"/>
    </row>
    <row r="272" spans="1:1" x14ac:dyDescent="0.2">
      <c r="A272" s="622"/>
    </row>
    <row r="273" spans="1:1" x14ac:dyDescent="0.2">
      <c r="A273" s="622"/>
    </row>
    <row r="274" spans="1:1" x14ac:dyDescent="0.2">
      <c r="A274" s="622"/>
    </row>
    <row r="275" spans="1:1" x14ac:dyDescent="0.2">
      <c r="A275" s="622"/>
    </row>
    <row r="276" spans="1:1" x14ac:dyDescent="0.2">
      <c r="A276" s="622"/>
    </row>
    <row r="277" spans="1:1" x14ac:dyDescent="0.2">
      <c r="A277" s="622"/>
    </row>
    <row r="278" spans="1:1" x14ac:dyDescent="0.2">
      <c r="A278" s="622"/>
    </row>
    <row r="279" spans="1:1" x14ac:dyDescent="0.2">
      <c r="A279" s="622"/>
    </row>
    <row r="280" spans="1:1" x14ac:dyDescent="0.2">
      <c r="A280" s="622"/>
    </row>
    <row r="281" spans="1:1" x14ac:dyDescent="0.2">
      <c r="A281" s="622"/>
    </row>
    <row r="282" spans="1:1" x14ac:dyDescent="0.2">
      <c r="A282" s="622"/>
    </row>
    <row r="283" spans="1:1" x14ac:dyDescent="0.2">
      <c r="A283" s="622"/>
    </row>
    <row r="284" spans="1:1" x14ac:dyDescent="0.2">
      <c r="A284" s="622"/>
    </row>
    <row r="285" spans="1:1" x14ac:dyDescent="0.2">
      <c r="A285" s="622"/>
    </row>
    <row r="286" spans="1:1" x14ac:dyDescent="0.2">
      <c r="A286" s="622"/>
    </row>
    <row r="287" spans="1:1" x14ac:dyDescent="0.2">
      <c r="A287" s="622"/>
    </row>
    <row r="288" spans="1:1" x14ac:dyDescent="0.2">
      <c r="A288" s="622"/>
    </row>
    <row r="289" spans="1:1" x14ac:dyDescent="0.2">
      <c r="A289" s="622"/>
    </row>
    <row r="290" spans="1:1" x14ac:dyDescent="0.2">
      <c r="A290" s="622"/>
    </row>
    <row r="291" spans="1:1" x14ac:dyDescent="0.2">
      <c r="A291" s="622"/>
    </row>
    <row r="292" spans="1:1" x14ac:dyDescent="0.2">
      <c r="A292" s="622"/>
    </row>
    <row r="293" spans="1:1" x14ac:dyDescent="0.2">
      <c r="A293" s="622"/>
    </row>
    <row r="294" spans="1:1" x14ac:dyDescent="0.2">
      <c r="A294" s="622"/>
    </row>
    <row r="295" spans="1:1" x14ac:dyDescent="0.2">
      <c r="A295" s="622"/>
    </row>
    <row r="296" spans="1:1" x14ac:dyDescent="0.2">
      <c r="A296" s="622"/>
    </row>
    <row r="297" spans="1:1" x14ac:dyDescent="0.2">
      <c r="A297" s="622"/>
    </row>
    <row r="298" spans="1:1" x14ac:dyDescent="0.2">
      <c r="A298" s="622"/>
    </row>
    <row r="299" spans="1:1" x14ac:dyDescent="0.2">
      <c r="A299" s="622"/>
    </row>
    <row r="300" spans="1:1" x14ac:dyDescent="0.2">
      <c r="A300" s="622"/>
    </row>
    <row r="301" spans="1:1" x14ac:dyDescent="0.2">
      <c r="A301" s="622"/>
    </row>
    <row r="302" spans="1:1" x14ac:dyDescent="0.2">
      <c r="A302" s="622"/>
    </row>
    <row r="303" spans="1:1" x14ac:dyDescent="0.2">
      <c r="A303" s="622"/>
    </row>
    <row r="304" spans="1:1" x14ac:dyDescent="0.2">
      <c r="A304" s="622"/>
    </row>
    <row r="305" spans="1:1" x14ac:dyDescent="0.2">
      <c r="A305" s="622"/>
    </row>
    <row r="306" spans="1:1" x14ac:dyDescent="0.2">
      <c r="A306" s="622"/>
    </row>
    <row r="5208" spans="1:4" s="530" customFormat="1" x14ac:dyDescent="0.2">
      <c r="A5208" s="512"/>
      <c r="B5208" s="512"/>
      <c r="C5208" s="512"/>
      <c r="D5208" s="512"/>
    </row>
    <row r="5308" spans="1:4" s="530" customFormat="1" x14ac:dyDescent="0.2">
      <c r="A5308" s="512"/>
      <c r="B5308" s="512"/>
      <c r="C5308" s="512"/>
      <c r="D5308" s="512"/>
    </row>
    <row r="5408" spans="1:4" s="530" customFormat="1" x14ac:dyDescent="0.2">
      <c r="A5408" s="512"/>
      <c r="B5408" s="512"/>
      <c r="C5408" s="512"/>
      <c r="D5408" s="512"/>
    </row>
    <row r="5508" spans="1:4" s="530" customFormat="1" x14ac:dyDescent="0.2">
      <c r="A5508" s="512"/>
      <c r="B5508" s="512"/>
      <c r="C5508" s="512"/>
      <c r="D5508" s="512"/>
    </row>
    <row r="5608" spans="1:4" s="530" customFormat="1" x14ac:dyDescent="0.2">
      <c r="A5608" s="512"/>
      <c r="B5608" s="512"/>
      <c r="C5608" s="512"/>
      <c r="D5608" s="512"/>
    </row>
    <row r="5708" spans="1:4" s="530" customFormat="1" x14ac:dyDescent="0.2">
      <c r="A5708" s="512"/>
      <c r="B5708" s="512"/>
      <c r="C5708" s="512"/>
      <c r="D5708" s="512"/>
    </row>
    <row r="5808" spans="1:4" s="530" customFormat="1" x14ac:dyDescent="0.2">
      <c r="A5808" s="512"/>
      <c r="B5808" s="512"/>
      <c r="C5808" s="512"/>
      <c r="D5808" s="512"/>
    </row>
    <row r="5908" spans="1:4" s="530" customFormat="1" x14ac:dyDescent="0.2">
      <c r="A5908" s="512"/>
      <c r="B5908" s="512"/>
      <c r="C5908" s="512"/>
      <c r="D5908" s="512"/>
    </row>
    <row r="6008" spans="1:4" s="530" customFormat="1" x14ac:dyDescent="0.2">
      <c r="A6008" s="512"/>
      <c r="B6008" s="512"/>
      <c r="C6008" s="512"/>
      <c r="D6008" s="512"/>
    </row>
    <row r="6108" spans="1:4" s="530" customFormat="1" x14ac:dyDescent="0.2">
      <c r="A6108" s="512"/>
      <c r="B6108" s="512"/>
      <c r="C6108" s="512"/>
      <c r="D6108" s="512"/>
    </row>
  </sheetData>
  <sortState xmlns:xlrd2="http://schemas.microsoft.com/office/spreadsheetml/2017/richdata2" ref="A7:D15008">
    <sortCondition ref="A6:A16006"/>
  </sortState>
  <mergeCells count="3">
    <mergeCell ref="A2:D2"/>
    <mergeCell ref="A3:D3"/>
    <mergeCell ref="A4:D4"/>
  </mergeCells>
  <printOptions horizontalCentered="1"/>
  <pageMargins left="0.7" right="0.7" top="0.75" bottom="0.75" header="0.3" footer="0.3"/>
  <pageSetup paperSize="9" fitToHeight="0" orientation="portrait" horizontalDpi="4294967293" verticalDpi="0" r:id="rId1"/>
  <headerFooter>
    <oddHeader xml:space="preserve">&amp;L
</oddHeader>
    <oddFooter xml:space="preserve">&amp;CPagina &amp;P van &amp;N&amp;L
</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8188D-D332-48EF-9536-9D0E7EE260BD}">
  <sheetPr codeName="Sheet8">
    <tabColor indexed="21"/>
  </sheetPr>
  <dimension ref="A1:F57"/>
  <sheetViews>
    <sheetView zoomScaleNormal="100" workbookViewId="0">
      <pane ySplit="5" topLeftCell="A6" activePane="bottomLeft" state="frozen"/>
      <selection pane="bottomLeft" activeCell="G44" sqref="G44"/>
    </sheetView>
  </sheetViews>
  <sheetFormatPr defaultRowHeight="14.25" x14ac:dyDescent="0.2"/>
  <cols>
    <col min="1" max="1" width="11.625" style="622" bestFit="1" customWidth="1"/>
    <col min="2" max="2" width="12.75" style="622" bestFit="1" customWidth="1"/>
    <col min="3" max="3" width="10.25" style="622" bestFit="1" customWidth="1"/>
    <col min="4" max="4" width="18.75" bestFit="1" customWidth="1"/>
    <col min="5" max="5" width="14.25" bestFit="1" customWidth="1"/>
    <col min="6" max="6" width="11.25" bestFit="1" customWidth="1"/>
  </cols>
  <sheetData>
    <row r="1" spans="1:6" ht="59.85" customHeight="1" x14ac:dyDescent="0.2"/>
    <row r="2" spans="1:6" s="528" customFormat="1" ht="41.25" x14ac:dyDescent="0.6">
      <c r="A2" s="861" t="s">
        <v>370</v>
      </c>
      <c r="B2" s="861"/>
      <c r="C2" s="861"/>
      <c r="D2" s="861"/>
      <c r="E2" s="861"/>
      <c r="F2" s="861"/>
    </row>
    <row r="3" spans="1:6" s="529" customFormat="1" ht="15" x14ac:dyDescent="0.2">
      <c r="A3" s="859" t="s">
        <v>374</v>
      </c>
      <c r="B3" s="859"/>
      <c r="C3" s="859"/>
      <c r="D3" s="859"/>
      <c r="E3" s="859"/>
      <c r="F3" s="859"/>
    </row>
    <row r="4" spans="1:6" x14ac:dyDescent="0.2">
      <c r="A4" s="862" t="s">
        <v>347</v>
      </c>
      <c r="B4" s="862"/>
      <c r="C4" s="862"/>
      <c r="D4" s="862"/>
      <c r="E4" s="862"/>
      <c r="F4" s="862"/>
    </row>
    <row r="6" spans="1:6" ht="15.75" thickBot="1" x14ac:dyDescent="0.3">
      <c r="A6" s="685" t="s">
        <v>371</v>
      </c>
      <c r="B6" s="685" t="s">
        <v>372</v>
      </c>
      <c r="C6" s="685" t="s">
        <v>373</v>
      </c>
      <c r="D6" s="618" t="s">
        <v>199</v>
      </c>
      <c r="E6" s="618" t="s">
        <v>200</v>
      </c>
      <c r="F6" s="618" t="s">
        <v>349</v>
      </c>
    </row>
    <row r="7" spans="1:6" x14ac:dyDescent="0.2">
      <c r="A7" s="622">
        <v>0.46180555555555564</v>
      </c>
      <c r="B7" s="622">
        <v>0.46527777777777785</v>
      </c>
      <c r="C7" s="622">
        <v>0.46875000000000006</v>
      </c>
      <c r="D7" t="s">
        <v>7</v>
      </c>
      <c r="E7" t="s">
        <v>236</v>
      </c>
      <c r="F7" t="s">
        <v>248</v>
      </c>
    </row>
    <row r="8" spans="1:6" x14ac:dyDescent="0.2">
      <c r="A8" s="622">
        <v>0.4826388888888889</v>
      </c>
      <c r="B8" s="622">
        <v>0.4861111111111111</v>
      </c>
      <c r="D8" t="s">
        <v>1</v>
      </c>
      <c r="E8" t="s">
        <v>379</v>
      </c>
      <c r="F8" t="s">
        <v>446</v>
      </c>
    </row>
    <row r="9" spans="1:6" x14ac:dyDescent="0.2">
      <c r="A9" s="622">
        <v>0.48680555555555555</v>
      </c>
      <c r="B9" s="622">
        <v>0.49027777777777776</v>
      </c>
      <c r="D9" t="s">
        <v>1</v>
      </c>
      <c r="E9" t="s">
        <v>379</v>
      </c>
      <c r="F9" t="s">
        <v>447</v>
      </c>
    </row>
    <row r="10" spans="1:6" x14ac:dyDescent="0.2">
      <c r="A10" s="622">
        <v>0.48819444444444449</v>
      </c>
      <c r="B10" s="622">
        <v>0.4916666666666667</v>
      </c>
      <c r="C10" s="622">
        <v>0.49513888888888891</v>
      </c>
      <c r="D10" t="s">
        <v>7</v>
      </c>
      <c r="E10" t="s">
        <v>243</v>
      </c>
      <c r="F10" t="s">
        <v>248</v>
      </c>
    </row>
    <row r="12" spans="1:6" x14ac:dyDescent="0.2">
      <c r="A12" s="622">
        <v>0.50138888888888899</v>
      </c>
      <c r="B12" s="622">
        <v>0.50833333333333341</v>
      </c>
      <c r="C12" s="622">
        <v>0.50833333333333341</v>
      </c>
      <c r="D12" t="s">
        <v>19</v>
      </c>
      <c r="E12" t="s">
        <v>379</v>
      </c>
    </row>
    <row r="13" spans="1:6" x14ac:dyDescent="0.2">
      <c r="A13" s="622">
        <v>0.51041666666666663</v>
      </c>
      <c r="B13" s="622">
        <v>0.51388888888888884</v>
      </c>
      <c r="D13" t="s">
        <v>8</v>
      </c>
      <c r="E13" t="s">
        <v>380</v>
      </c>
      <c r="F13" t="s">
        <v>446</v>
      </c>
    </row>
    <row r="14" spans="1:6" x14ac:dyDescent="0.2">
      <c r="A14" s="622">
        <v>0.51458333333333328</v>
      </c>
      <c r="B14" s="622">
        <v>0.51805555555555549</v>
      </c>
      <c r="D14" t="s">
        <v>8</v>
      </c>
      <c r="E14" t="s">
        <v>380</v>
      </c>
      <c r="F14" t="s">
        <v>447</v>
      </c>
    </row>
    <row r="15" spans="1:6" x14ac:dyDescent="0.2">
      <c r="A15" s="622">
        <v>0.52986111111111112</v>
      </c>
      <c r="B15" s="622">
        <v>0.53680555555555554</v>
      </c>
      <c r="D15" t="s">
        <v>15</v>
      </c>
      <c r="E15" t="s">
        <v>380</v>
      </c>
    </row>
    <row r="16" spans="1:6" x14ac:dyDescent="0.2">
      <c r="A16" s="622">
        <v>0.53333333333333344</v>
      </c>
      <c r="B16" s="622">
        <v>0.54027777777777786</v>
      </c>
      <c r="C16" s="622">
        <v>0.54375000000000007</v>
      </c>
      <c r="D16" t="s">
        <v>24</v>
      </c>
      <c r="E16" t="s">
        <v>243</v>
      </c>
      <c r="F16" t="s">
        <v>248</v>
      </c>
    </row>
    <row r="17" spans="1:6" x14ac:dyDescent="0.2">
      <c r="A17" s="622">
        <v>0.54097222222222219</v>
      </c>
      <c r="B17" s="622">
        <v>0.5444444444444444</v>
      </c>
      <c r="D17" t="s">
        <v>2</v>
      </c>
      <c r="E17" t="s">
        <v>236</v>
      </c>
      <c r="F17" t="s">
        <v>352</v>
      </c>
    </row>
    <row r="19" spans="1:6" x14ac:dyDescent="0.2">
      <c r="A19" s="622">
        <v>0.54583333333333328</v>
      </c>
      <c r="B19" s="622">
        <v>0.54930555555555549</v>
      </c>
      <c r="D19" t="s">
        <v>2</v>
      </c>
      <c r="E19" t="s">
        <v>236</v>
      </c>
      <c r="F19" t="s">
        <v>353</v>
      </c>
    </row>
    <row r="20" spans="1:6" x14ac:dyDescent="0.2">
      <c r="A20" s="622">
        <v>0.55069444444444438</v>
      </c>
      <c r="B20" s="622">
        <v>0.55416666666666659</v>
      </c>
      <c r="D20" t="s">
        <v>2</v>
      </c>
      <c r="E20" t="s">
        <v>236</v>
      </c>
      <c r="F20" t="s">
        <v>354</v>
      </c>
    </row>
    <row r="21" spans="1:6" x14ac:dyDescent="0.2">
      <c r="A21" s="622">
        <v>0.55555555555555547</v>
      </c>
      <c r="B21" s="622">
        <v>0.55902777777777768</v>
      </c>
      <c r="D21" t="s">
        <v>2</v>
      </c>
      <c r="E21" t="s">
        <v>236</v>
      </c>
      <c r="F21" t="s">
        <v>355</v>
      </c>
    </row>
    <row r="22" spans="1:6" x14ac:dyDescent="0.2">
      <c r="A22" s="622">
        <v>0.55763888888888891</v>
      </c>
      <c r="B22" s="622">
        <v>0.56458333333333333</v>
      </c>
      <c r="D22" t="s">
        <v>26</v>
      </c>
      <c r="E22" t="s">
        <v>379</v>
      </c>
    </row>
    <row r="23" spans="1:6" x14ac:dyDescent="0.2">
      <c r="A23" s="622">
        <v>0.56041666666666667</v>
      </c>
      <c r="B23" s="622">
        <v>0.56388888888888888</v>
      </c>
      <c r="D23" t="s">
        <v>2</v>
      </c>
      <c r="E23" t="s">
        <v>236</v>
      </c>
      <c r="F23" t="s">
        <v>356</v>
      </c>
    </row>
    <row r="24" spans="1:6" x14ac:dyDescent="0.2">
      <c r="A24" s="622">
        <v>0.56180555555555556</v>
      </c>
      <c r="B24" s="622">
        <v>0.56874999999999998</v>
      </c>
      <c r="C24" s="622">
        <v>0.57222222222222219</v>
      </c>
      <c r="D24" t="s">
        <v>17</v>
      </c>
      <c r="E24" t="s">
        <v>243</v>
      </c>
      <c r="F24" t="s">
        <v>248</v>
      </c>
    </row>
    <row r="25" spans="1:6" x14ac:dyDescent="0.2">
      <c r="A25" s="622">
        <v>0.56666666666666665</v>
      </c>
      <c r="B25" s="622">
        <v>0.57013888888888886</v>
      </c>
      <c r="D25" t="s">
        <v>2</v>
      </c>
      <c r="E25" t="s">
        <v>243</v>
      </c>
      <c r="F25" t="s">
        <v>352</v>
      </c>
    </row>
    <row r="26" spans="1:6" x14ac:dyDescent="0.2">
      <c r="A26" s="622">
        <v>0.57152777777777775</v>
      </c>
      <c r="B26" s="622">
        <v>0.57499999999999996</v>
      </c>
      <c r="D26" t="s">
        <v>2</v>
      </c>
      <c r="E26" t="s">
        <v>243</v>
      </c>
      <c r="F26" t="s">
        <v>353</v>
      </c>
    </row>
    <row r="27" spans="1:6" x14ac:dyDescent="0.2">
      <c r="A27" s="622">
        <v>0.57638888888888884</v>
      </c>
      <c r="B27" s="622">
        <v>0.57986111111111105</v>
      </c>
      <c r="D27" t="s">
        <v>2</v>
      </c>
      <c r="E27" t="s">
        <v>243</v>
      </c>
      <c r="F27" t="s">
        <v>354</v>
      </c>
    </row>
    <row r="28" spans="1:6" x14ac:dyDescent="0.2">
      <c r="A28" s="622">
        <v>0.58124999999999993</v>
      </c>
      <c r="B28" s="622">
        <v>0.58472222222222214</v>
      </c>
      <c r="D28" t="s">
        <v>2</v>
      </c>
      <c r="E28" t="s">
        <v>243</v>
      </c>
      <c r="F28" t="s">
        <v>355</v>
      </c>
    </row>
    <row r="30" spans="1:6" x14ac:dyDescent="0.2">
      <c r="A30" s="622">
        <v>0.58611111111111114</v>
      </c>
      <c r="B30" s="622">
        <v>0.58958333333333335</v>
      </c>
      <c r="D30" t="s">
        <v>2</v>
      </c>
      <c r="E30" t="s">
        <v>243</v>
      </c>
      <c r="F30" t="s">
        <v>356</v>
      </c>
    </row>
    <row r="31" spans="1:6" x14ac:dyDescent="0.2">
      <c r="A31" s="622">
        <v>0.59444444444444444</v>
      </c>
      <c r="B31" s="622">
        <v>0.59791666666666665</v>
      </c>
      <c r="C31" s="622">
        <v>0.60069444444444442</v>
      </c>
      <c r="D31" t="s">
        <v>4</v>
      </c>
      <c r="E31" t="s">
        <v>236</v>
      </c>
      <c r="F31" t="s">
        <v>248</v>
      </c>
    </row>
    <row r="32" spans="1:6" x14ac:dyDescent="0.2">
      <c r="A32" s="622">
        <v>0.59791666666666676</v>
      </c>
      <c r="B32" s="622">
        <v>0.60138888888888897</v>
      </c>
      <c r="C32" s="622">
        <v>0.60416666666666674</v>
      </c>
      <c r="D32" t="s">
        <v>4</v>
      </c>
      <c r="E32" t="s">
        <v>243</v>
      </c>
      <c r="F32" t="s">
        <v>248</v>
      </c>
    </row>
    <row r="33" spans="1:6" x14ac:dyDescent="0.2">
      <c r="A33" s="622">
        <v>0.5986111111111112</v>
      </c>
      <c r="B33" s="622">
        <v>0.60555555555555562</v>
      </c>
      <c r="C33" s="622">
        <v>0.60902777777777783</v>
      </c>
      <c r="D33" t="s">
        <v>19</v>
      </c>
      <c r="E33" t="s">
        <v>236</v>
      </c>
      <c r="F33" t="s">
        <v>248</v>
      </c>
    </row>
    <row r="34" spans="1:6" x14ac:dyDescent="0.2">
      <c r="A34" s="622">
        <v>0.60555555555555562</v>
      </c>
      <c r="B34" s="622">
        <v>0.60902777777777783</v>
      </c>
      <c r="C34" s="622">
        <v>0.6118055555555556</v>
      </c>
      <c r="D34" t="s">
        <v>10</v>
      </c>
      <c r="E34" t="s">
        <v>236</v>
      </c>
      <c r="F34" t="s">
        <v>248</v>
      </c>
    </row>
    <row r="35" spans="1:6" x14ac:dyDescent="0.2">
      <c r="A35" s="622">
        <v>0.61250000000000004</v>
      </c>
      <c r="B35" s="622">
        <v>0.61597222222222225</v>
      </c>
      <c r="C35" s="622">
        <v>0.61875000000000002</v>
      </c>
      <c r="D35" t="s">
        <v>10</v>
      </c>
      <c r="E35" t="s">
        <v>243</v>
      </c>
      <c r="F35" t="s">
        <v>248</v>
      </c>
    </row>
    <row r="36" spans="1:6" x14ac:dyDescent="0.2">
      <c r="A36" s="622">
        <v>0.62013888888888891</v>
      </c>
      <c r="B36" s="622">
        <v>0.62708333333333333</v>
      </c>
      <c r="D36" t="s">
        <v>15</v>
      </c>
      <c r="E36" t="s">
        <v>379</v>
      </c>
    </row>
    <row r="37" spans="1:6" x14ac:dyDescent="0.2">
      <c r="A37" s="622">
        <v>0.62430555555555556</v>
      </c>
      <c r="B37" s="622">
        <v>0.62777777777777777</v>
      </c>
      <c r="D37" t="s">
        <v>2</v>
      </c>
      <c r="E37" t="s">
        <v>236</v>
      </c>
      <c r="F37" t="s">
        <v>247</v>
      </c>
    </row>
    <row r="39" spans="1:6" x14ac:dyDescent="0.2">
      <c r="A39" s="622">
        <v>0.62916666666666665</v>
      </c>
      <c r="B39" s="622">
        <v>0.63263888888888886</v>
      </c>
      <c r="D39" t="s">
        <v>2</v>
      </c>
      <c r="E39" t="s">
        <v>236</v>
      </c>
      <c r="F39" t="s">
        <v>247</v>
      </c>
    </row>
    <row r="40" spans="1:6" x14ac:dyDescent="0.2">
      <c r="A40" s="622">
        <v>0.63402777777777775</v>
      </c>
      <c r="B40" s="622">
        <v>0.63749999999999996</v>
      </c>
      <c r="D40" t="s">
        <v>2</v>
      </c>
      <c r="E40" t="s">
        <v>236</v>
      </c>
      <c r="F40" t="s">
        <v>247</v>
      </c>
    </row>
    <row r="41" spans="1:6" x14ac:dyDescent="0.2">
      <c r="A41" s="622">
        <v>0.64166666666666672</v>
      </c>
      <c r="B41" s="622">
        <v>0.64513888888888893</v>
      </c>
      <c r="D41" t="s">
        <v>2</v>
      </c>
      <c r="E41" t="s">
        <v>243</v>
      </c>
      <c r="F41" t="s">
        <v>247</v>
      </c>
    </row>
    <row r="42" spans="1:6" x14ac:dyDescent="0.2">
      <c r="A42" s="622">
        <v>0.64652777777777781</v>
      </c>
      <c r="B42" s="622">
        <v>0.65</v>
      </c>
      <c r="D42" t="s">
        <v>2</v>
      </c>
      <c r="E42" t="s">
        <v>243</v>
      </c>
      <c r="F42" t="s">
        <v>247</v>
      </c>
    </row>
    <row r="43" spans="1:6" x14ac:dyDescent="0.2">
      <c r="A43" s="622">
        <v>0.65138888888888891</v>
      </c>
      <c r="B43" s="622">
        <v>0.65486111111111112</v>
      </c>
      <c r="D43" t="s">
        <v>2</v>
      </c>
      <c r="E43" t="s">
        <v>243</v>
      </c>
      <c r="F43" t="s">
        <v>247</v>
      </c>
    </row>
    <row r="45" spans="1:6" x14ac:dyDescent="0.2">
      <c r="A45" s="622">
        <v>0.67222222222222228</v>
      </c>
      <c r="B45" s="622">
        <v>0.6791666666666667</v>
      </c>
      <c r="C45" s="622">
        <v>0.68263888888888891</v>
      </c>
      <c r="D45" t="s">
        <v>23</v>
      </c>
      <c r="E45" t="s">
        <v>236</v>
      </c>
      <c r="F45" t="s">
        <v>248</v>
      </c>
    </row>
    <row r="46" spans="1:6" x14ac:dyDescent="0.2">
      <c r="A46" s="622">
        <v>0.67222222222222239</v>
      </c>
      <c r="B46" s="622">
        <v>0.67916666666666681</v>
      </c>
      <c r="D46" t="s">
        <v>26</v>
      </c>
      <c r="E46" t="s">
        <v>380</v>
      </c>
    </row>
    <row r="47" spans="1:6" x14ac:dyDescent="0.2">
      <c r="A47" s="622">
        <v>0.68125000000000002</v>
      </c>
      <c r="B47" s="622">
        <v>0.68472222222222223</v>
      </c>
      <c r="D47" t="s">
        <v>5</v>
      </c>
      <c r="E47" t="s">
        <v>236</v>
      </c>
      <c r="F47" t="s">
        <v>357</v>
      </c>
    </row>
    <row r="48" spans="1:6" x14ac:dyDescent="0.2">
      <c r="A48" s="622">
        <v>0.6875</v>
      </c>
      <c r="B48" s="622">
        <v>0.69097222222222221</v>
      </c>
      <c r="D48" t="s">
        <v>5</v>
      </c>
      <c r="E48" t="s">
        <v>236</v>
      </c>
      <c r="F48" t="s">
        <v>358</v>
      </c>
    </row>
    <row r="49" spans="1:6" x14ac:dyDescent="0.2">
      <c r="A49" s="622">
        <v>0.69374999999999998</v>
      </c>
      <c r="B49" s="622">
        <v>0.69722222222222219</v>
      </c>
      <c r="D49" t="s">
        <v>5</v>
      </c>
      <c r="E49" t="s">
        <v>236</v>
      </c>
      <c r="F49" t="s">
        <v>359</v>
      </c>
    </row>
    <row r="50" spans="1:6" x14ac:dyDescent="0.2">
      <c r="A50" s="622">
        <v>0.70208333333333339</v>
      </c>
      <c r="B50" s="622">
        <v>0.7055555555555556</v>
      </c>
      <c r="D50" t="s">
        <v>5</v>
      </c>
      <c r="E50" t="s">
        <v>243</v>
      </c>
      <c r="F50" t="s">
        <v>357</v>
      </c>
    </row>
    <row r="52" spans="1:6" x14ac:dyDescent="0.2">
      <c r="A52" s="622">
        <v>0.70833333333333337</v>
      </c>
      <c r="B52" s="622">
        <v>0.71180555555555558</v>
      </c>
      <c r="D52" t="s">
        <v>5</v>
      </c>
      <c r="E52" t="s">
        <v>243</v>
      </c>
      <c r="F52" t="s">
        <v>358</v>
      </c>
    </row>
    <row r="53" spans="1:6" x14ac:dyDescent="0.2">
      <c r="A53" s="622">
        <v>0.71458333333333335</v>
      </c>
      <c r="B53" s="622">
        <v>0.71805555555555556</v>
      </c>
      <c r="D53" t="s">
        <v>5</v>
      </c>
      <c r="E53" t="s">
        <v>243</v>
      </c>
      <c r="F53" t="s">
        <v>359</v>
      </c>
    </row>
    <row r="54" spans="1:6" x14ac:dyDescent="0.2">
      <c r="A54" s="622">
        <v>0.72152777777777777</v>
      </c>
      <c r="B54" s="622">
        <v>0.72499999999999998</v>
      </c>
      <c r="D54" t="s">
        <v>2</v>
      </c>
      <c r="E54" t="s">
        <v>380</v>
      </c>
      <c r="F54" t="s">
        <v>446</v>
      </c>
    </row>
    <row r="55" spans="1:6" x14ac:dyDescent="0.2">
      <c r="A55" s="622">
        <v>0.72638888888888886</v>
      </c>
      <c r="B55" s="622">
        <v>0.72986111111111107</v>
      </c>
      <c r="D55" t="s">
        <v>2</v>
      </c>
      <c r="E55" t="s">
        <v>380</v>
      </c>
      <c r="F55" t="s">
        <v>447</v>
      </c>
    </row>
    <row r="56" spans="1:6" x14ac:dyDescent="0.2">
      <c r="A56" s="622">
        <v>0.73750000000000004</v>
      </c>
      <c r="B56" s="622">
        <v>0.74097222222222225</v>
      </c>
      <c r="D56" t="s">
        <v>3</v>
      </c>
      <c r="E56" t="s">
        <v>379</v>
      </c>
      <c r="F56" t="s">
        <v>446</v>
      </c>
    </row>
    <row r="57" spans="1:6" x14ac:dyDescent="0.2">
      <c r="A57" s="622">
        <v>0.74108796296296298</v>
      </c>
      <c r="B57" s="622">
        <v>0.74456018518518519</v>
      </c>
      <c r="D57" t="s">
        <v>3</v>
      </c>
      <c r="E57" t="s">
        <v>379</v>
      </c>
      <c r="F57" t="s">
        <v>447</v>
      </c>
    </row>
  </sheetData>
  <sortState xmlns:xlrd2="http://schemas.microsoft.com/office/spreadsheetml/2017/richdata2" ref="A7:F5102">
    <sortCondition ref="A6:A16000"/>
  </sortState>
  <mergeCells count="3">
    <mergeCell ref="A2:F2"/>
    <mergeCell ref="A3:F3"/>
    <mergeCell ref="A4:F4"/>
  </mergeCells>
  <pageMargins left="0.7" right="0.7" top="0.75" bottom="0.75" header="0.3" footer="0.3"/>
  <pageSetup paperSize="9" orientation="portrait" verticalDpi="0" r:id="rId1"/>
  <headerFooter>
    <oddHeader xml:space="preserve">&amp;L
</oddHeader>
    <oddFooter xml:space="preserve">&amp;L
</oddFooter>
  </headerFooter>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925DD-002C-482E-92E6-F7D68B5B96F4}">
  <sheetPr codeName="Blad9">
    <pageSetUpPr fitToPage="1"/>
  </sheetPr>
  <dimension ref="A1:GF61"/>
  <sheetViews>
    <sheetView tabSelected="1" zoomScaleNormal="100" workbookViewId="0">
      <pane ySplit="24" topLeftCell="A28" activePane="bottomLeft" state="frozen"/>
      <selection pane="bottomLeft"/>
    </sheetView>
  </sheetViews>
  <sheetFormatPr defaultColWidth="1.75" defaultRowHeight="14.25" x14ac:dyDescent="0.2"/>
  <sheetData>
    <row r="1" spans="1:165" ht="9.9499999999999993" customHeight="1" x14ac:dyDescent="0.2">
      <c r="A1" s="34" t="s">
        <v>182</v>
      </c>
      <c r="J1" s="839" t="s">
        <v>458</v>
      </c>
      <c r="K1" s="839"/>
      <c r="L1" s="839"/>
      <c r="M1" s="839"/>
      <c r="N1" s="839"/>
      <c r="O1" s="839"/>
      <c r="P1" s="839"/>
      <c r="Q1" s="839"/>
      <c r="R1" s="839"/>
      <c r="S1" s="839"/>
      <c r="T1" s="839"/>
      <c r="U1" s="839"/>
    </row>
    <row r="2" spans="1:165" ht="9.9499999999999993" customHeight="1" x14ac:dyDescent="0.2">
      <c r="A2" s="4" t="s">
        <v>184</v>
      </c>
      <c r="B2" s="5"/>
      <c r="C2" s="5"/>
      <c r="D2" s="5"/>
      <c r="E2" s="5"/>
      <c r="F2" s="5"/>
      <c r="G2" s="5"/>
      <c r="H2" s="5"/>
      <c r="I2" s="475"/>
      <c r="J2" s="476">
        <v>10</v>
      </c>
      <c r="K2" s="477"/>
      <c r="L2" s="477"/>
      <c r="M2" s="477"/>
      <c r="N2" s="477"/>
      <c r="O2" s="478"/>
      <c r="P2" s="479"/>
      <c r="Q2" s="477"/>
      <c r="R2" s="477"/>
      <c r="S2" s="477"/>
      <c r="T2" s="477"/>
      <c r="U2" s="480"/>
      <c r="V2" s="481">
        <f>J2+1</f>
        <v>11</v>
      </c>
      <c r="W2" s="477"/>
      <c r="X2" s="477"/>
      <c r="Y2" s="477"/>
      <c r="Z2" s="477"/>
      <c r="AA2" s="482"/>
      <c r="AB2" s="481"/>
      <c r="AC2" s="477"/>
      <c r="AD2" s="477"/>
      <c r="AE2" s="477"/>
      <c r="AF2" s="477"/>
      <c r="AG2" s="480"/>
      <c r="AH2" s="481">
        <f>V2+1</f>
        <v>12</v>
      </c>
      <c r="AI2" s="477"/>
      <c r="AJ2" s="477"/>
      <c r="AK2" s="477"/>
      <c r="AL2" s="477"/>
      <c r="AM2" s="478"/>
      <c r="AN2" s="479"/>
      <c r="AO2" s="477"/>
      <c r="AP2" s="477"/>
      <c r="AQ2" s="477"/>
      <c r="AR2" s="477"/>
      <c r="AS2" s="480"/>
      <c r="AT2" s="481">
        <f>AH2+1</f>
        <v>13</v>
      </c>
      <c r="AU2" s="477"/>
      <c r="AV2" s="477"/>
      <c r="AW2" s="477"/>
      <c r="AX2" s="477"/>
      <c r="AY2" s="482"/>
      <c r="AZ2" s="481"/>
      <c r="BA2" s="477"/>
      <c r="BB2" s="477"/>
      <c r="BC2" s="477"/>
      <c r="BD2" s="477"/>
      <c r="BE2" s="480"/>
      <c r="BF2" s="481">
        <f>AT2+1</f>
        <v>14</v>
      </c>
      <c r="BG2" s="477"/>
      <c r="BH2" s="477"/>
      <c r="BI2" s="477"/>
      <c r="BJ2" s="477"/>
      <c r="BK2" s="482"/>
      <c r="BL2" s="481"/>
      <c r="BM2" s="477"/>
      <c r="BN2" s="477"/>
      <c r="BO2" s="477"/>
      <c r="BP2" s="477"/>
      <c r="BQ2" s="480"/>
      <c r="BR2" s="481">
        <f>BF2+1</f>
        <v>15</v>
      </c>
      <c r="BS2" s="477"/>
      <c r="BT2" s="477"/>
      <c r="BU2" s="477"/>
      <c r="BV2" s="477"/>
      <c r="BW2" s="482"/>
      <c r="BX2" s="481"/>
      <c r="BY2" s="477"/>
      <c r="BZ2" s="477"/>
      <c r="CA2" s="477"/>
      <c r="CB2" s="477"/>
      <c r="CC2" s="480"/>
      <c r="CD2" s="481">
        <f>BR2+1</f>
        <v>16</v>
      </c>
      <c r="CE2" s="477"/>
      <c r="CF2" s="477"/>
      <c r="CG2" s="477"/>
      <c r="CH2" s="477"/>
      <c r="CI2" s="478"/>
      <c r="CJ2" s="479"/>
      <c r="CK2" s="477"/>
      <c r="CL2" s="477"/>
      <c r="CM2" s="477"/>
      <c r="CN2" s="477"/>
      <c r="CO2" s="480"/>
      <c r="CP2" s="481">
        <f>CD2+1</f>
        <v>17</v>
      </c>
      <c r="CQ2" s="477"/>
      <c r="CR2" s="477"/>
      <c r="CS2" s="477"/>
      <c r="CT2" s="477"/>
      <c r="CU2" s="482"/>
      <c r="CV2" s="481"/>
      <c r="CW2" s="477"/>
      <c r="CX2" s="477"/>
      <c r="CY2" s="477"/>
      <c r="CZ2" s="477"/>
      <c r="DA2" s="480"/>
      <c r="DB2" s="481">
        <f>CP2+1</f>
        <v>18</v>
      </c>
      <c r="DC2" s="477"/>
      <c r="DD2" s="477"/>
      <c r="DE2" s="477"/>
      <c r="DF2" s="477"/>
      <c r="DG2" s="478"/>
      <c r="DH2" s="479"/>
      <c r="DI2" s="477"/>
      <c r="DJ2" s="477"/>
      <c r="DK2" s="477"/>
      <c r="DL2" s="477"/>
      <c r="DM2" s="478"/>
      <c r="DN2" s="533"/>
      <c r="DO2" s="532"/>
      <c r="DP2" s="532"/>
      <c r="DQ2" s="532"/>
      <c r="DR2" s="532"/>
      <c r="DS2" s="532"/>
      <c r="DT2" s="532"/>
      <c r="DU2" s="532"/>
      <c r="DV2" s="532"/>
      <c r="DW2" s="532"/>
      <c r="DX2" s="532"/>
      <c r="DY2" s="532"/>
      <c r="DZ2" s="532"/>
      <c r="EA2" s="532"/>
      <c r="EB2" s="532"/>
      <c r="EC2" s="532"/>
      <c r="ED2" s="532"/>
      <c r="EE2" s="532"/>
      <c r="EF2" s="532"/>
      <c r="EI2" s="532"/>
      <c r="EJ2" s="532"/>
      <c r="EK2" s="532"/>
      <c r="EL2" s="532"/>
      <c r="EM2" s="532"/>
    </row>
    <row r="3" spans="1:165" s="1" customFormat="1" ht="9.9499999999999993" customHeight="1" x14ac:dyDescent="0.2">
      <c r="A3" s="6" t="s">
        <v>185</v>
      </c>
      <c r="B3" s="7"/>
      <c r="C3" s="7"/>
      <c r="D3" s="7"/>
      <c r="E3" s="7"/>
      <c r="F3" s="7"/>
      <c r="G3" s="7"/>
      <c r="H3" s="7"/>
      <c r="I3" s="8"/>
      <c r="J3" s="9"/>
      <c r="K3" s="27" t="s">
        <v>186</v>
      </c>
      <c r="L3" s="27" t="s">
        <v>187</v>
      </c>
      <c r="M3" s="27" t="s">
        <v>188</v>
      </c>
      <c r="N3" s="27" t="s">
        <v>189</v>
      </c>
      <c r="O3" s="28" t="s">
        <v>190</v>
      </c>
      <c r="P3" s="29" t="s">
        <v>191</v>
      </c>
      <c r="Q3" s="27" t="s">
        <v>192</v>
      </c>
      <c r="R3" s="27" t="s">
        <v>193</v>
      </c>
      <c r="S3" s="27" t="s">
        <v>194</v>
      </c>
      <c r="T3" s="27" t="s">
        <v>195</v>
      </c>
      <c r="U3" s="30" t="s">
        <v>196</v>
      </c>
      <c r="V3" s="31"/>
      <c r="W3" s="27" t="s">
        <v>186</v>
      </c>
      <c r="X3" s="27" t="s">
        <v>187</v>
      </c>
      <c r="Y3" s="27" t="s">
        <v>188</v>
      </c>
      <c r="Z3" s="27" t="s">
        <v>189</v>
      </c>
      <c r="AA3" s="32" t="s">
        <v>190</v>
      </c>
      <c r="AB3" s="31" t="s">
        <v>191</v>
      </c>
      <c r="AC3" s="27" t="s">
        <v>192</v>
      </c>
      <c r="AD3" s="27" t="s">
        <v>193</v>
      </c>
      <c r="AE3" s="27" t="s">
        <v>194</v>
      </c>
      <c r="AF3" s="27" t="s">
        <v>195</v>
      </c>
      <c r="AG3" s="28" t="s">
        <v>196</v>
      </c>
      <c r="AH3" s="33"/>
      <c r="AI3" s="27" t="s">
        <v>186</v>
      </c>
      <c r="AJ3" s="27" t="s">
        <v>187</v>
      </c>
      <c r="AK3" s="27" t="s">
        <v>188</v>
      </c>
      <c r="AL3" s="27" t="s">
        <v>189</v>
      </c>
      <c r="AM3" s="28" t="s">
        <v>190</v>
      </c>
      <c r="AN3" s="29" t="s">
        <v>191</v>
      </c>
      <c r="AO3" s="27" t="s">
        <v>192</v>
      </c>
      <c r="AP3" s="27" t="s">
        <v>193</v>
      </c>
      <c r="AQ3" s="27" t="s">
        <v>194</v>
      </c>
      <c r="AR3" s="27" t="s">
        <v>195</v>
      </c>
      <c r="AS3" s="30" t="s">
        <v>196</v>
      </c>
      <c r="AT3" s="31"/>
      <c r="AU3" s="27" t="s">
        <v>186</v>
      </c>
      <c r="AV3" s="27" t="s">
        <v>187</v>
      </c>
      <c r="AW3" s="27" t="s">
        <v>188</v>
      </c>
      <c r="AX3" s="27" t="s">
        <v>189</v>
      </c>
      <c r="AY3" s="32" t="s">
        <v>190</v>
      </c>
      <c r="AZ3" s="31" t="s">
        <v>191</v>
      </c>
      <c r="BA3" s="27" t="s">
        <v>192</v>
      </c>
      <c r="BB3" s="27" t="s">
        <v>193</v>
      </c>
      <c r="BC3" s="27" t="s">
        <v>194</v>
      </c>
      <c r="BD3" s="27" t="s">
        <v>195</v>
      </c>
      <c r="BE3" s="28" t="s">
        <v>196</v>
      </c>
      <c r="BF3" s="33"/>
      <c r="BG3" s="27" t="s">
        <v>186</v>
      </c>
      <c r="BH3" s="27" t="s">
        <v>187</v>
      </c>
      <c r="BI3" s="27" t="s">
        <v>188</v>
      </c>
      <c r="BJ3" s="27" t="s">
        <v>189</v>
      </c>
      <c r="BK3" s="28" t="s">
        <v>190</v>
      </c>
      <c r="BL3" s="29" t="s">
        <v>191</v>
      </c>
      <c r="BM3" s="27" t="s">
        <v>192</v>
      </c>
      <c r="BN3" s="27" t="s">
        <v>193</v>
      </c>
      <c r="BO3" s="27" t="s">
        <v>194</v>
      </c>
      <c r="BP3" s="27" t="s">
        <v>195</v>
      </c>
      <c r="BQ3" s="30" t="s">
        <v>196</v>
      </c>
      <c r="BR3" s="31"/>
      <c r="BS3" s="27" t="s">
        <v>186</v>
      </c>
      <c r="BT3" s="27" t="s">
        <v>187</v>
      </c>
      <c r="BU3" s="27" t="s">
        <v>188</v>
      </c>
      <c r="BV3" s="27" t="s">
        <v>189</v>
      </c>
      <c r="BW3" s="32" t="s">
        <v>190</v>
      </c>
      <c r="BX3" s="31" t="s">
        <v>191</v>
      </c>
      <c r="BY3" s="27" t="s">
        <v>192</v>
      </c>
      <c r="BZ3" s="27" t="s">
        <v>193</v>
      </c>
      <c r="CA3" s="27" t="s">
        <v>194</v>
      </c>
      <c r="CB3" s="27" t="s">
        <v>195</v>
      </c>
      <c r="CC3" s="30" t="s">
        <v>196</v>
      </c>
      <c r="CD3" s="31"/>
      <c r="CE3" s="27" t="s">
        <v>186</v>
      </c>
      <c r="CF3" s="27" t="s">
        <v>187</v>
      </c>
      <c r="CG3" s="27" t="s">
        <v>188</v>
      </c>
      <c r="CH3" s="27" t="s">
        <v>189</v>
      </c>
      <c r="CI3" s="32" t="s">
        <v>190</v>
      </c>
      <c r="CJ3" s="31" t="s">
        <v>191</v>
      </c>
      <c r="CK3" s="27" t="s">
        <v>192</v>
      </c>
      <c r="CL3" s="27" t="s">
        <v>193</v>
      </c>
      <c r="CM3" s="27" t="s">
        <v>194</v>
      </c>
      <c r="CN3" s="27" t="s">
        <v>195</v>
      </c>
      <c r="CO3" s="28" t="s">
        <v>196</v>
      </c>
      <c r="CP3" s="33"/>
      <c r="CQ3" s="27" t="s">
        <v>186</v>
      </c>
      <c r="CR3" s="27" t="s">
        <v>187</v>
      </c>
      <c r="CS3" s="27" t="s">
        <v>188</v>
      </c>
      <c r="CT3" s="27" t="s">
        <v>189</v>
      </c>
      <c r="CU3" s="28" t="s">
        <v>190</v>
      </c>
      <c r="CV3" s="29" t="s">
        <v>191</v>
      </c>
      <c r="CW3" s="27" t="s">
        <v>192</v>
      </c>
      <c r="CX3" s="27" t="s">
        <v>193</v>
      </c>
      <c r="CY3" s="27" t="s">
        <v>194</v>
      </c>
      <c r="CZ3" s="27" t="s">
        <v>195</v>
      </c>
      <c r="DA3" s="30" t="s">
        <v>196</v>
      </c>
      <c r="DB3" s="31"/>
      <c r="DC3" s="27" t="s">
        <v>186</v>
      </c>
      <c r="DD3" s="27" t="s">
        <v>187</v>
      </c>
      <c r="DE3" s="27" t="s">
        <v>188</v>
      </c>
      <c r="DF3" s="27" t="s">
        <v>189</v>
      </c>
      <c r="DG3" s="32" t="s">
        <v>190</v>
      </c>
      <c r="DH3" s="31" t="s">
        <v>191</v>
      </c>
      <c r="DI3" s="27" t="s">
        <v>192</v>
      </c>
      <c r="DJ3" s="27" t="s">
        <v>193</v>
      </c>
      <c r="DK3" s="27" t="s">
        <v>194</v>
      </c>
      <c r="DL3" s="27" t="s">
        <v>195</v>
      </c>
      <c r="DM3" s="28" t="s">
        <v>196</v>
      </c>
      <c r="DN3" s="533"/>
      <c r="DO3" s="532"/>
      <c r="DP3" s="532"/>
      <c r="DQ3" s="532"/>
      <c r="DR3" s="532"/>
      <c r="DS3" s="532"/>
      <c r="DT3" s="532"/>
      <c r="DU3" s="532"/>
      <c r="DV3" s="532"/>
      <c r="DW3" s="532"/>
      <c r="DX3" s="532"/>
      <c r="DY3" s="532"/>
      <c r="DZ3" s="532"/>
      <c r="EA3" s="532"/>
      <c r="EB3" s="532"/>
      <c r="EC3" s="532"/>
      <c r="ED3" s="532"/>
      <c r="EE3" s="532"/>
      <c r="EF3" s="532"/>
      <c r="EI3" s="532"/>
      <c r="EJ3" s="532"/>
      <c r="EK3" s="532"/>
      <c r="EL3" s="532"/>
      <c r="EM3" s="532"/>
    </row>
    <row r="4" spans="1:165" s="486" customFormat="1" ht="9.9499999999999993" customHeight="1" x14ac:dyDescent="0.2">
      <c r="A4" s="485"/>
      <c r="I4" s="498"/>
      <c r="J4" s="495"/>
      <c r="U4" s="498"/>
      <c r="V4" s="495"/>
      <c r="AG4" s="498"/>
      <c r="AH4" s="495"/>
      <c r="AS4" s="498"/>
      <c r="AT4" s="495"/>
      <c r="BE4" s="498"/>
      <c r="BF4" s="495"/>
      <c r="BQ4" s="498"/>
      <c r="BR4" s="495"/>
      <c r="CC4" s="498"/>
      <c r="CD4" s="495"/>
      <c r="CO4" s="498"/>
      <c r="CP4" s="495"/>
      <c r="DA4" s="498"/>
      <c r="DB4" s="495"/>
      <c r="DM4" s="610"/>
      <c r="DN4" s="472"/>
      <c r="DO4"/>
      <c r="DP4"/>
      <c r="DQ4"/>
      <c r="DR4"/>
      <c r="DS4"/>
      <c r="DT4"/>
      <c r="DU4"/>
      <c r="DV4"/>
      <c r="DW4"/>
      <c r="DX4"/>
      <c r="DY4"/>
      <c r="DZ4"/>
      <c r="EA4"/>
      <c r="EB4"/>
      <c r="EC4"/>
      <c r="ED4"/>
      <c r="EE4"/>
      <c r="EF4"/>
      <c r="EG4"/>
      <c r="EH4"/>
      <c r="EI4"/>
      <c r="EJ4"/>
      <c r="EK4"/>
      <c r="EL4"/>
      <c r="EM4"/>
      <c r="ES4" s="495"/>
    </row>
    <row r="5" spans="1:165" s="488" customFormat="1" ht="9.9499999999999993" customHeight="1" x14ac:dyDescent="0.2">
      <c r="A5" s="487"/>
      <c r="I5" s="499"/>
      <c r="J5" s="496"/>
      <c r="U5" s="499"/>
      <c r="V5" s="496"/>
      <c r="AG5" s="499"/>
      <c r="AH5" s="496"/>
      <c r="AS5" s="499"/>
      <c r="AT5" s="496"/>
      <c r="BE5" s="499"/>
      <c r="BF5" s="496"/>
      <c r="BQ5" s="499"/>
      <c r="BR5" s="496"/>
      <c r="CC5" s="499"/>
      <c r="CD5" s="496"/>
      <c r="CO5" s="499"/>
      <c r="CP5" s="496"/>
      <c r="DA5" s="499"/>
      <c r="DB5" s="496"/>
      <c r="DM5" s="603"/>
      <c r="DN5" s="472"/>
      <c r="DO5"/>
      <c r="DP5"/>
      <c r="DQ5"/>
      <c r="DR5"/>
      <c r="DS5"/>
      <c r="DT5"/>
      <c r="DU5"/>
      <c r="DV5"/>
      <c r="DW5"/>
      <c r="DX5"/>
      <c r="DY5"/>
      <c r="DZ5"/>
      <c r="EA5"/>
      <c r="EB5"/>
      <c r="EC5"/>
      <c r="ED5"/>
      <c r="EE5"/>
      <c r="EF5"/>
      <c r="EG5"/>
      <c r="EH5"/>
      <c r="EI5"/>
      <c r="EJ5"/>
      <c r="EK5"/>
      <c r="EL5"/>
      <c r="EM5"/>
      <c r="ES5" s="496"/>
    </row>
    <row r="6" spans="1:165" s="488" customFormat="1" ht="9.9499999999999993" customHeight="1" x14ac:dyDescent="0.2">
      <c r="A6" s="489"/>
      <c r="I6" s="499"/>
      <c r="J6" s="496"/>
      <c r="U6" s="499"/>
      <c r="V6" s="496"/>
      <c r="AG6" s="499"/>
      <c r="AH6" s="496"/>
      <c r="AS6" s="499"/>
      <c r="AT6" s="496"/>
      <c r="BE6" s="499"/>
      <c r="BF6" s="496"/>
      <c r="BQ6" s="499"/>
      <c r="BR6" s="496"/>
      <c r="CC6" s="499"/>
      <c r="CD6" s="496"/>
      <c r="CO6" s="499"/>
      <c r="CP6" s="496"/>
      <c r="DA6" s="499"/>
      <c r="DB6" s="496"/>
      <c r="DM6" s="603"/>
      <c r="DN6" s="472"/>
      <c r="DO6"/>
      <c r="DP6"/>
      <c r="DQ6"/>
      <c r="DR6"/>
      <c r="DS6"/>
      <c r="DT6"/>
      <c r="DU6"/>
      <c r="DV6"/>
      <c r="DW6"/>
      <c r="DX6"/>
      <c r="DY6"/>
      <c r="DZ6"/>
      <c r="EA6"/>
      <c r="EB6"/>
      <c r="EC6"/>
      <c r="ED6"/>
      <c r="EE6"/>
      <c r="EF6"/>
      <c r="EG6"/>
      <c r="EH6"/>
      <c r="EI6"/>
      <c r="EJ6"/>
      <c r="EK6"/>
      <c r="EL6"/>
      <c r="EM6"/>
      <c r="ES6" s="496"/>
    </row>
    <row r="7" spans="1:165" s="488" customFormat="1" ht="9.9499999999999993" customHeight="1" x14ac:dyDescent="0.2">
      <c r="A7" s="40" t="s">
        <v>0</v>
      </c>
      <c r="I7" s="499"/>
      <c r="J7" s="496"/>
      <c r="K7" s="490"/>
      <c r="L7" s="490"/>
      <c r="M7" s="490"/>
      <c r="N7" s="490"/>
      <c r="O7" s="490"/>
      <c r="P7" s="490"/>
      <c r="Q7" s="490"/>
      <c r="U7" s="499"/>
      <c r="V7" s="496"/>
      <c r="AG7" s="499"/>
      <c r="AH7" s="496"/>
      <c r="AS7" s="499"/>
      <c r="AT7" s="496"/>
      <c r="BE7" s="499"/>
      <c r="BF7" s="496"/>
      <c r="BQ7" s="499"/>
      <c r="BR7" s="496"/>
      <c r="CC7" s="499"/>
      <c r="CD7" s="496"/>
      <c r="CO7" s="499"/>
      <c r="CP7" s="496"/>
      <c r="DA7" s="499"/>
      <c r="DB7" s="496"/>
      <c r="DM7" s="603"/>
      <c r="DN7" s="472"/>
      <c r="DO7"/>
      <c r="DP7"/>
      <c r="DQ7"/>
      <c r="DR7"/>
      <c r="DS7"/>
      <c r="DT7"/>
      <c r="DU7"/>
      <c r="DV7"/>
      <c r="DW7"/>
      <c r="DX7"/>
      <c r="DY7"/>
      <c r="DZ7"/>
      <c r="EA7"/>
      <c r="EB7"/>
      <c r="EC7"/>
      <c r="ED7"/>
      <c r="EE7"/>
      <c r="EF7"/>
      <c r="EG7"/>
      <c r="EH7"/>
      <c r="EI7"/>
      <c r="EJ7"/>
      <c r="EK7"/>
      <c r="EL7"/>
      <c r="EM7"/>
      <c r="ES7" s="496"/>
    </row>
    <row r="8" spans="1:165" s="488" customFormat="1" ht="9.9499999999999993" customHeight="1" x14ac:dyDescent="0.2">
      <c r="A8" s="40"/>
      <c r="I8" s="499"/>
      <c r="J8" s="496"/>
      <c r="K8" s="490"/>
      <c r="L8" s="490"/>
      <c r="M8" s="490"/>
      <c r="N8" s="490"/>
      <c r="O8" s="490"/>
      <c r="P8" s="490"/>
      <c r="Q8" s="490"/>
      <c r="U8" s="499"/>
      <c r="V8" s="496"/>
      <c r="AG8" s="499"/>
      <c r="AH8" s="496"/>
      <c r="AS8" s="499"/>
      <c r="AT8" s="496"/>
      <c r="BE8" s="499"/>
      <c r="BF8" s="496"/>
      <c r="BQ8" s="499"/>
      <c r="BR8" s="496"/>
      <c r="CC8" s="499"/>
      <c r="CD8" s="496"/>
      <c r="CO8" s="499"/>
      <c r="CP8" s="496"/>
      <c r="DA8" s="499"/>
      <c r="DB8" s="496"/>
      <c r="DM8" s="603"/>
      <c r="DN8" s="472"/>
      <c r="DO8"/>
      <c r="DP8"/>
      <c r="DQ8"/>
      <c r="DR8"/>
      <c r="DS8"/>
      <c r="DT8"/>
      <c r="DU8"/>
      <c r="DV8"/>
      <c r="DW8"/>
      <c r="DX8"/>
      <c r="DY8"/>
      <c r="DZ8"/>
      <c r="EA8"/>
      <c r="EB8"/>
      <c r="EC8"/>
      <c r="ED8"/>
      <c r="EE8"/>
      <c r="EF8"/>
      <c r="EG8"/>
      <c r="EH8"/>
      <c r="EI8"/>
      <c r="EJ8"/>
      <c r="EK8"/>
      <c r="EL8"/>
      <c r="EM8"/>
      <c r="ES8" s="496"/>
    </row>
    <row r="9" spans="1:165" s="488" customFormat="1" ht="9.9499999999999993" customHeight="1" x14ac:dyDescent="0.2">
      <c r="A9" s="40" t="s">
        <v>14</v>
      </c>
      <c r="I9" s="499"/>
      <c r="J9" s="496"/>
      <c r="K9" s="490"/>
      <c r="L9" s="490"/>
      <c r="M9" s="490"/>
      <c r="N9" s="490"/>
      <c r="O9" s="490"/>
      <c r="P9" s="490"/>
      <c r="Q9" s="490"/>
      <c r="U9" s="499"/>
      <c r="V9" s="496"/>
      <c r="AG9" s="499"/>
      <c r="AH9" s="496"/>
      <c r="AS9" s="499"/>
      <c r="AT9" s="496"/>
      <c r="BE9" s="499"/>
      <c r="BF9" s="496"/>
      <c r="BQ9" s="499"/>
      <c r="BR9" s="496"/>
      <c r="CC9" s="499"/>
      <c r="CD9" s="496"/>
      <c r="CO9" s="499"/>
      <c r="CP9" s="496"/>
      <c r="DA9" s="499"/>
      <c r="DB9" s="496"/>
      <c r="DM9" s="603"/>
      <c r="DN9" s="472"/>
      <c r="DO9"/>
      <c r="DP9"/>
      <c r="DQ9"/>
      <c r="DR9"/>
      <c r="DS9"/>
      <c r="DT9"/>
      <c r="DU9"/>
      <c r="DV9"/>
      <c r="DW9"/>
      <c r="DX9"/>
      <c r="DY9"/>
      <c r="DZ9"/>
      <c r="EA9"/>
      <c r="EB9"/>
      <c r="EC9"/>
      <c r="ED9"/>
      <c r="EE9"/>
      <c r="EF9"/>
      <c r="EG9"/>
      <c r="EH9"/>
      <c r="EI9"/>
      <c r="EJ9"/>
      <c r="EK9"/>
      <c r="EL9"/>
      <c r="EM9"/>
      <c r="ES9" s="496"/>
    </row>
    <row r="10" spans="1:165" s="488" customFormat="1" ht="9.9499999999999993" customHeight="1" x14ac:dyDescent="0.2">
      <c r="A10" s="40"/>
      <c r="I10" s="499"/>
      <c r="J10" s="496"/>
      <c r="K10" s="490"/>
      <c r="L10" s="490"/>
      <c r="M10" s="490"/>
      <c r="N10" s="490"/>
      <c r="O10" s="490"/>
      <c r="P10" s="490"/>
      <c r="Q10" s="490"/>
      <c r="U10" s="499"/>
      <c r="V10" s="496"/>
      <c r="AG10" s="499"/>
      <c r="AH10" s="496"/>
      <c r="AS10" s="499"/>
      <c r="AT10" s="496"/>
      <c r="BE10" s="499"/>
      <c r="BF10" s="496"/>
      <c r="BQ10" s="499"/>
      <c r="BR10" s="496"/>
      <c r="CC10" s="499"/>
      <c r="CD10" s="496"/>
      <c r="CO10" s="499"/>
      <c r="CP10" s="496"/>
      <c r="DA10" s="499"/>
      <c r="DB10" s="496"/>
      <c r="DM10" s="603"/>
      <c r="DN10" s="472"/>
      <c r="DO10"/>
      <c r="DP10"/>
      <c r="DQ10"/>
      <c r="DR10"/>
      <c r="DS10"/>
      <c r="DT10"/>
      <c r="DU10"/>
      <c r="DV10"/>
      <c r="DW10"/>
      <c r="DX10"/>
      <c r="DY10"/>
      <c r="DZ10"/>
      <c r="EA10"/>
      <c r="EB10"/>
      <c r="EC10"/>
      <c r="ED10"/>
      <c r="EE10"/>
      <c r="EF10"/>
      <c r="EG10"/>
      <c r="EH10"/>
      <c r="EI10"/>
      <c r="EJ10"/>
      <c r="EK10"/>
      <c r="EL10"/>
      <c r="EM10"/>
      <c r="ES10" s="496"/>
    </row>
    <row r="11" spans="1:165" s="488" customFormat="1" ht="9.9499999999999993" customHeight="1" x14ac:dyDescent="0.2">
      <c r="A11" s="40" t="s">
        <v>16</v>
      </c>
      <c r="I11" s="499"/>
      <c r="J11" s="496"/>
      <c r="K11" s="490"/>
      <c r="L11" s="490"/>
      <c r="M11" s="490"/>
      <c r="N11" s="490"/>
      <c r="O11" s="490"/>
      <c r="P11" s="490"/>
      <c r="Q11" s="490"/>
      <c r="U11" s="499"/>
      <c r="V11" s="496"/>
      <c r="AG11" s="499"/>
      <c r="AH11" s="496"/>
      <c r="AS11" s="499"/>
      <c r="AT11" s="496"/>
      <c r="BE11" s="499"/>
      <c r="BF11" s="496"/>
      <c r="BQ11" s="499"/>
      <c r="BR11" s="496"/>
      <c r="CC11" s="499"/>
      <c r="CD11" s="496"/>
      <c r="CO11" s="499"/>
      <c r="CP11" s="496"/>
      <c r="DA11" s="499"/>
      <c r="DB11" s="496"/>
      <c r="DM11" s="603"/>
      <c r="DN11" s="472"/>
      <c r="DO11"/>
      <c r="DP11"/>
      <c r="DQ11"/>
      <c r="DR11"/>
      <c r="DS11"/>
      <c r="DT11"/>
      <c r="DU11"/>
      <c r="DV11"/>
      <c r="DW11"/>
      <c r="DX11"/>
      <c r="DY11"/>
      <c r="DZ11"/>
      <c r="EA11"/>
      <c r="EB11"/>
      <c r="EC11"/>
      <c r="ED11"/>
      <c r="EE11"/>
      <c r="EF11"/>
      <c r="EG11"/>
      <c r="EH11"/>
      <c r="EI11"/>
      <c r="EJ11"/>
      <c r="EK11"/>
      <c r="EL11"/>
      <c r="EM11"/>
      <c r="ES11" s="496"/>
    </row>
    <row r="12" spans="1:165" s="488" customFormat="1" ht="9.9499999999999993" customHeight="1" x14ac:dyDescent="0.2">
      <c r="A12" s="40"/>
      <c r="I12" s="499"/>
      <c r="J12" s="496"/>
      <c r="K12" s="490"/>
      <c r="L12" s="490"/>
      <c r="M12" s="490"/>
      <c r="N12" s="490"/>
      <c r="O12" s="490"/>
      <c r="P12" s="490"/>
      <c r="Q12" s="490"/>
      <c r="U12" s="499"/>
      <c r="V12" s="496"/>
      <c r="AG12" s="499"/>
      <c r="AH12" s="496"/>
      <c r="AS12" s="499"/>
      <c r="AT12" s="496"/>
      <c r="BE12" s="499"/>
      <c r="BF12" s="496"/>
      <c r="BQ12" s="499"/>
      <c r="BR12" s="496"/>
      <c r="CC12" s="499"/>
      <c r="CD12" s="496"/>
      <c r="CO12" s="499"/>
      <c r="CP12" s="496"/>
      <c r="DA12" s="499"/>
      <c r="DB12" s="496"/>
      <c r="DM12" s="603"/>
      <c r="DN12" s="472"/>
      <c r="DO12"/>
      <c r="DP12"/>
      <c r="DQ12"/>
      <c r="DR12"/>
      <c r="DS12"/>
      <c r="DT12"/>
      <c r="DU12"/>
      <c r="DV12"/>
      <c r="DW12"/>
      <c r="DX12"/>
      <c r="DY12"/>
      <c r="DZ12"/>
      <c r="EA12"/>
      <c r="EB12"/>
      <c r="EC12"/>
      <c r="ED12"/>
      <c r="EE12"/>
      <c r="EF12"/>
      <c r="EG12"/>
      <c r="EH12"/>
      <c r="EI12"/>
      <c r="EJ12"/>
      <c r="EK12"/>
      <c r="EL12"/>
      <c r="EM12"/>
      <c r="ES12" s="496"/>
    </row>
    <row r="13" spans="1:165" s="488" customFormat="1" ht="9.9499999999999993" customHeight="1" x14ac:dyDescent="0.2">
      <c r="A13" s="40" t="s">
        <v>18</v>
      </c>
      <c r="I13" s="499"/>
      <c r="J13" s="496"/>
      <c r="K13" s="490"/>
      <c r="L13" s="490"/>
      <c r="M13" s="490"/>
      <c r="N13" s="490"/>
      <c r="O13" s="490"/>
      <c r="P13" s="490"/>
      <c r="Q13" s="490"/>
      <c r="U13" s="499"/>
      <c r="V13" s="496"/>
      <c r="AG13" s="499"/>
      <c r="AH13" s="496"/>
      <c r="AS13" s="499"/>
      <c r="AT13" s="496"/>
      <c r="BE13" s="499"/>
      <c r="BF13" s="496"/>
      <c r="BQ13" s="499"/>
      <c r="BR13" s="496"/>
      <c r="CC13" s="499"/>
      <c r="CD13" s="496"/>
      <c r="CO13" s="499"/>
      <c r="CP13" s="496"/>
      <c r="DA13" s="499"/>
      <c r="DB13" s="496"/>
      <c r="DM13" s="603"/>
      <c r="DN13" s="472"/>
      <c r="DO13"/>
      <c r="DP13"/>
      <c r="DQ13"/>
      <c r="DR13"/>
      <c r="DS13"/>
      <c r="DT13"/>
      <c r="DU13"/>
      <c r="DV13"/>
      <c r="DW13"/>
      <c r="DX13"/>
      <c r="DY13"/>
      <c r="DZ13"/>
      <c r="EA13"/>
      <c r="EB13"/>
      <c r="EC13"/>
      <c r="ED13"/>
      <c r="EE13"/>
      <c r="EF13"/>
      <c r="EG13"/>
      <c r="EH13"/>
      <c r="EI13"/>
      <c r="EJ13"/>
      <c r="EK13"/>
      <c r="EL13"/>
      <c r="EM13"/>
      <c r="ES13" s="496"/>
    </row>
    <row r="14" spans="1:165" s="488" customFormat="1" ht="9.9499999999999993" customHeight="1" x14ac:dyDescent="0.2">
      <c r="A14" s="40"/>
      <c r="I14" s="499"/>
      <c r="J14" s="496"/>
      <c r="K14" s="490"/>
      <c r="L14" s="490"/>
      <c r="M14" s="490"/>
      <c r="N14" s="490"/>
      <c r="O14" s="490"/>
      <c r="P14" s="490"/>
      <c r="Q14" s="490"/>
      <c r="U14" s="499"/>
      <c r="V14" s="496"/>
      <c r="AG14" s="499"/>
      <c r="AH14" s="496"/>
      <c r="AS14" s="499"/>
      <c r="AT14" s="496"/>
      <c r="BE14" s="499"/>
      <c r="BF14" s="496"/>
      <c r="BQ14" s="499"/>
      <c r="BR14" s="496"/>
      <c r="CC14" s="499"/>
      <c r="CD14" s="496"/>
      <c r="CO14" s="499"/>
      <c r="CP14" s="496"/>
      <c r="DA14" s="499"/>
      <c r="DB14" s="496"/>
      <c r="DM14" s="603"/>
      <c r="DN14" s="472"/>
      <c r="DO14"/>
      <c r="DP14"/>
      <c r="DQ14"/>
      <c r="DR14"/>
      <c r="DS14"/>
      <c r="DT14"/>
      <c r="DU14"/>
      <c r="DV14"/>
      <c r="DW14"/>
      <c r="DX14"/>
      <c r="DY14"/>
      <c r="DZ14"/>
      <c r="EA14"/>
      <c r="EB14"/>
      <c r="EC14"/>
      <c r="ED14"/>
      <c r="EE14"/>
      <c r="EF14"/>
      <c r="EG14"/>
      <c r="EH14"/>
      <c r="EI14"/>
      <c r="EJ14"/>
      <c r="EK14"/>
      <c r="EL14"/>
      <c r="EM14"/>
      <c r="ES14" s="496"/>
    </row>
    <row r="15" spans="1:165" s="488" customFormat="1" ht="9.9499999999999993" customHeight="1" x14ac:dyDescent="0.2">
      <c r="A15" s="40" t="s">
        <v>21</v>
      </c>
      <c r="I15" s="499"/>
      <c r="J15" s="496"/>
      <c r="U15" s="499"/>
      <c r="V15" s="496"/>
      <c r="AG15" s="499"/>
      <c r="AH15" s="496"/>
      <c r="AS15" s="499"/>
      <c r="AT15" s="496"/>
      <c r="BE15" s="499"/>
      <c r="BF15" s="496"/>
      <c r="BQ15" s="499"/>
      <c r="BR15" s="496"/>
      <c r="CC15" s="499"/>
      <c r="CD15" s="496"/>
      <c r="CO15" s="499"/>
      <c r="CP15" s="496"/>
      <c r="DA15" s="499"/>
      <c r="DB15" s="496"/>
      <c r="DM15" s="603"/>
      <c r="DN15" s="472"/>
      <c r="DO15"/>
      <c r="DP15"/>
      <c r="DQ15"/>
      <c r="DR15"/>
      <c r="DS15"/>
      <c r="DT15"/>
      <c r="DU15"/>
      <c r="DV15"/>
      <c r="DW15"/>
      <c r="DX15"/>
      <c r="DY15"/>
      <c r="DZ15"/>
      <c r="EA15"/>
      <c r="EB15"/>
      <c r="EC15"/>
      <c r="ED15"/>
      <c r="EE15"/>
      <c r="EF15"/>
      <c r="EG15"/>
      <c r="EH15"/>
      <c r="EI15"/>
      <c r="EJ15"/>
      <c r="EK15"/>
      <c r="EL15"/>
      <c r="EM15"/>
      <c r="ES15" s="496"/>
    </row>
    <row r="16" spans="1:165" s="488" customFormat="1" ht="9.9499999999999993" customHeight="1" x14ac:dyDescent="0.2">
      <c r="A16" s="40"/>
      <c r="I16" s="499"/>
      <c r="J16" s="496"/>
      <c r="U16" s="499"/>
      <c r="V16" s="496"/>
      <c r="AG16" s="499"/>
      <c r="AH16" s="496"/>
      <c r="AS16" s="499"/>
      <c r="AT16" s="496"/>
      <c r="BE16" s="499"/>
      <c r="BF16" s="496"/>
      <c r="BQ16" s="499"/>
      <c r="BR16" s="496"/>
      <c r="CC16" s="499"/>
      <c r="CD16" s="496"/>
      <c r="CO16" s="499"/>
      <c r="CP16" s="496"/>
      <c r="DA16" s="499"/>
      <c r="DB16" s="496"/>
      <c r="DM16" s="603"/>
      <c r="DN16" s="472"/>
      <c r="DO16"/>
      <c r="DP16"/>
      <c r="DQ16"/>
      <c r="DR16"/>
      <c r="DS16"/>
      <c r="DT16"/>
      <c r="DU16"/>
      <c r="DV16"/>
      <c r="DW16"/>
      <c r="DX16"/>
      <c r="DY16"/>
      <c r="DZ16"/>
      <c r="EA16"/>
      <c r="EB16"/>
      <c r="EC16"/>
      <c r="ED16"/>
      <c r="EE16"/>
      <c r="EF16"/>
      <c r="EG16"/>
      <c r="EH16"/>
      <c r="EI16"/>
      <c r="EJ16"/>
      <c r="EK16"/>
      <c r="EL16"/>
      <c r="EM16"/>
      <c r="EN16" s="494"/>
      <c r="EO16" s="494"/>
      <c r="EP16" s="494"/>
      <c r="EQ16" s="494"/>
      <c r="ER16" s="494"/>
      <c r="ES16" s="535"/>
      <c r="ET16" s="494"/>
      <c r="EU16" s="494"/>
      <c r="EV16" s="494"/>
      <c r="EW16" s="494"/>
      <c r="EX16" s="494"/>
      <c r="EY16" s="494"/>
      <c r="EZ16" s="494"/>
      <c r="FA16" s="494"/>
      <c r="FB16" s="494"/>
      <c r="FC16" s="494"/>
      <c r="FD16" s="494"/>
      <c r="FE16" s="494"/>
      <c r="FF16" s="494"/>
      <c r="FG16" s="494"/>
      <c r="FH16" s="494"/>
      <c r="FI16" s="494"/>
    </row>
    <row r="17" spans="1:188" s="488" customFormat="1" ht="9.9499999999999993" customHeight="1" x14ac:dyDescent="0.2">
      <c r="A17" s="40" t="s">
        <v>25</v>
      </c>
      <c r="I17" s="499"/>
      <c r="J17" s="496"/>
      <c r="U17" s="499"/>
      <c r="V17" s="496"/>
      <c r="AG17" s="499"/>
      <c r="AH17" s="496"/>
      <c r="AS17" s="499"/>
      <c r="AT17" s="496"/>
      <c r="BE17" s="499"/>
      <c r="BF17" s="496"/>
      <c r="BQ17" s="499"/>
      <c r="BR17" s="496"/>
      <c r="CC17" s="499"/>
      <c r="CD17" s="496"/>
      <c r="CO17" s="499"/>
      <c r="CP17" s="496"/>
      <c r="DA17" s="499"/>
      <c r="DB17" s="496"/>
      <c r="DM17" s="603"/>
      <c r="DN17" s="472"/>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s="496"/>
    </row>
    <row r="18" spans="1:188" s="488" customFormat="1" ht="9.9499999999999993" customHeight="1" x14ac:dyDescent="0.2">
      <c r="A18" s="40"/>
      <c r="I18" s="499"/>
      <c r="J18" s="496"/>
      <c r="U18" s="499"/>
      <c r="V18" s="496"/>
      <c r="AG18" s="499"/>
      <c r="AH18" s="496"/>
      <c r="AS18" s="499"/>
      <c r="AT18" s="496"/>
      <c r="BE18" s="499"/>
      <c r="BF18" s="496"/>
      <c r="BQ18" s="499"/>
      <c r="BR18" s="496"/>
      <c r="CC18" s="499"/>
      <c r="CD18" s="496"/>
      <c r="CO18" s="499"/>
      <c r="CP18" s="496"/>
      <c r="DA18" s="499"/>
      <c r="DB18" s="496"/>
      <c r="DM18" s="603"/>
      <c r="DN18" s="472"/>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s="496"/>
    </row>
    <row r="19" spans="1:188" s="488" customFormat="1" ht="9.9499999999999993" customHeight="1" x14ac:dyDescent="0.2">
      <c r="A19" s="40"/>
      <c r="I19" s="499"/>
      <c r="J19" s="496"/>
      <c r="U19" s="499"/>
      <c r="V19" s="496"/>
      <c r="AG19" s="499"/>
      <c r="AH19" s="496"/>
      <c r="AS19" s="499"/>
      <c r="AT19" s="496"/>
      <c r="BE19" s="499"/>
      <c r="BF19" s="496"/>
      <c r="BQ19" s="499"/>
      <c r="BR19" s="496"/>
      <c r="CC19" s="499"/>
      <c r="CD19" s="496"/>
      <c r="CO19" s="499"/>
      <c r="CP19" s="496"/>
      <c r="DA19" s="499"/>
      <c r="DB19" s="496"/>
      <c r="DM19" s="603"/>
      <c r="DN19" s="472"/>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s="496"/>
    </row>
    <row r="20" spans="1:188" s="494" customFormat="1" ht="9.9499999999999993" customHeight="1" x14ac:dyDescent="0.2">
      <c r="A20" s="491"/>
      <c r="B20" s="492"/>
      <c r="C20" s="492"/>
      <c r="D20" s="492"/>
      <c r="E20" s="492"/>
      <c r="F20" s="492"/>
      <c r="G20" s="492"/>
      <c r="H20" s="492"/>
      <c r="I20" s="500"/>
      <c r="J20" s="497"/>
      <c r="K20" s="492"/>
      <c r="L20" s="492"/>
      <c r="M20" s="492"/>
      <c r="N20" s="492"/>
      <c r="O20" s="492"/>
      <c r="P20" s="492"/>
      <c r="Q20" s="492"/>
      <c r="R20" s="492"/>
      <c r="S20" s="492"/>
      <c r="T20" s="493"/>
      <c r="U20" s="502"/>
      <c r="V20" s="501"/>
      <c r="W20" s="493"/>
      <c r="X20" s="493"/>
      <c r="Y20" s="493"/>
      <c r="Z20" s="493"/>
      <c r="AA20" s="493"/>
      <c r="AB20" s="493"/>
      <c r="AC20" s="493"/>
      <c r="AD20" s="493"/>
      <c r="AE20" s="493"/>
      <c r="AF20" s="493"/>
      <c r="AG20" s="502"/>
      <c r="AH20" s="501"/>
      <c r="AI20" s="493"/>
      <c r="AJ20" s="493"/>
      <c r="AK20" s="493"/>
      <c r="AL20" s="493"/>
      <c r="AM20" s="493"/>
      <c r="AN20" s="493"/>
      <c r="AO20" s="493"/>
      <c r="AP20" s="493"/>
      <c r="AQ20" s="493"/>
      <c r="AR20" s="493"/>
      <c r="AS20" s="502"/>
      <c r="AT20" s="501"/>
      <c r="AU20" s="493"/>
      <c r="AV20" s="493"/>
      <c r="AW20" s="493"/>
      <c r="AX20" s="493"/>
      <c r="AY20" s="493"/>
      <c r="AZ20" s="493"/>
      <c r="BA20" s="493"/>
      <c r="BB20" s="493"/>
      <c r="BC20" s="492"/>
      <c r="BD20" s="492"/>
      <c r="BE20" s="500"/>
      <c r="BF20" s="497"/>
      <c r="BG20" s="492"/>
      <c r="BH20" s="492"/>
      <c r="BI20" s="492"/>
      <c r="BJ20" s="492"/>
      <c r="BK20" s="492"/>
      <c r="BL20" s="492"/>
      <c r="BM20" s="492"/>
      <c r="BN20" s="492"/>
      <c r="BO20" s="492"/>
      <c r="BP20" s="492"/>
      <c r="BQ20" s="500"/>
      <c r="BR20" s="497"/>
      <c r="BS20" s="492"/>
      <c r="BT20" s="492"/>
      <c r="BU20" s="492"/>
      <c r="BV20" s="492"/>
      <c r="BW20" s="492"/>
      <c r="BX20" s="492"/>
      <c r="BY20" s="492"/>
      <c r="BZ20" s="492"/>
      <c r="CA20" s="492"/>
      <c r="CB20" s="492"/>
      <c r="CC20" s="500"/>
      <c r="CD20" s="501"/>
      <c r="CE20" s="493"/>
      <c r="CF20" s="493"/>
      <c r="CG20" s="493"/>
      <c r="CH20" s="493"/>
      <c r="CI20" s="493"/>
      <c r="CJ20" s="493"/>
      <c r="CK20" s="493"/>
      <c r="CL20" s="493"/>
      <c r="CM20" s="493"/>
      <c r="CN20" s="493"/>
      <c r="CO20" s="502"/>
      <c r="CP20" s="501"/>
      <c r="CQ20" s="493"/>
      <c r="CR20" s="493"/>
      <c r="CS20" s="493"/>
      <c r="CT20" s="493"/>
      <c r="CU20" s="493"/>
      <c r="CV20" s="493"/>
      <c r="CW20" s="493"/>
      <c r="CX20" s="493"/>
      <c r="CY20" s="493"/>
      <c r="CZ20" s="493"/>
      <c r="DA20" s="502"/>
      <c r="DB20" s="501"/>
      <c r="DC20" s="493"/>
      <c r="DD20" s="493"/>
      <c r="DE20" s="493"/>
      <c r="DF20" s="493"/>
      <c r="DG20" s="493"/>
      <c r="DH20" s="493"/>
      <c r="DI20" s="493"/>
      <c r="DJ20" s="493"/>
      <c r="DK20" s="492"/>
      <c r="DL20" s="492"/>
      <c r="DM20" s="534"/>
      <c r="DN20" s="472"/>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s="535"/>
    </row>
    <row r="21" spans="1:188" ht="15" thickBot="1" x14ac:dyDescent="0.25">
      <c r="A21" s="483"/>
      <c r="B21" s="483"/>
      <c r="C21" s="483"/>
      <c r="D21" s="483"/>
      <c r="E21" s="483"/>
      <c r="F21" s="483"/>
      <c r="G21" s="483"/>
      <c r="H21" s="483"/>
      <c r="I21" s="483"/>
      <c r="J21" s="483"/>
      <c r="K21" s="483"/>
      <c r="L21" s="483"/>
      <c r="M21" s="483"/>
      <c r="N21" s="483"/>
      <c r="O21" s="483"/>
      <c r="P21" s="483"/>
      <c r="Q21" s="483"/>
      <c r="R21" s="483"/>
      <c r="S21" s="483"/>
      <c r="T21" s="484"/>
      <c r="U21" s="484"/>
      <c r="V21" s="484"/>
      <c r="W21" s="484"/>
      <c r="X21" s="484"/>
      <c r="Y21" s="484"/>
      <c r="Z21" s="484"/>
      <c r="AA21" s="484"/>
      <c r="AB21" s="484"/>
      <c r="AC21" s="484"/>
      <c r="AD21" s="484"/>
      <c r="AE21" s="484"/>
      <c r="AF21" s="484"/>
      <c r="AG21" s="484"/>
      <c r="AH21" s="484"/>
      <c r="AI21" s="484"/>
      <c r="AJ21" s="484"/>
      <c r="AK21" s="484"/>
      <c r="AL21" s="484"/>
      <c r="AM21" s="484"/>
      <c r="AN21" s="484"/>
      <c r="AO21" s="484"/>
      <c r="AP21" s="484"/>
      <c r="AQ21" s="484"/>
      <c r="AR21" s="483"/>
      <c r="AS21" s="483"/>
      <c r="AT21" s="483"/>
      <c r="AU21" s="483"/>
      <c r="AV21" s="483"/>
      <c r="AW21" s="483"/>
      <c r="AX21" s="483"/>
      <c r="AY21" s="483"/>
      <c r="AZ21" s="483"/>
      <c r="BA21" s="483"/>
      <c r="BB21" s="483"/>
      <c r="BC21" s="483"/>
      <c r="BD21" s="483"/>
      <c r="BE21" s="483"/>
      <c r="BF21" s="483"/>
      <c r="BG21" s="483"/>
      <c r="BH21" s="483"/>
      <c r="BI21" s="483"/>
      <c r="BJ21" s="483"/>
      <c r="BK21" s="483"/>
      <c r="BL21" s="483"/>
      <c r="BM21" s="483"/>
      <c r="BN21" s="483"/>
      <c r="BO21" s="483"/>
      <c r="BP21" s="483"/>
      <c r="BQ21" s="483"/>
      <c r="BR21" s="483"/>
      <c r="BS21" s="483"/>
      <c r="BT21" s="483"/>
      <c r="BU21" s="483"/>
      <c r="BV21" s="483"/>
      <c r="BW21" s="483"/>
      <c r="BX21" s="483"/>
      <c r="BY21" s="483"/>
      <c r="BZ21" s="483"/>
      <c r="CA21" s="483"/>
      <c r="CB21" s="507"/>
      <c r="CC21" s="507"/>
      <c r="CD21" s="507"/>
      <c r="CE21" s="507"/>
      <c r="CF21" s="507"/>
      <c r="CG21" s="507"/>
      <c r="CH21" s="507"/>
      <c r="CI21" s="507"/>
      <c r="CJ21" s="508"/>
      <c r="CK21" s="484"/>
      <c r="CL21" s="484"/>
      <c r="CM21" s="484"/>
      <c r="CN21" s="484"/>
      <c r="CO21" s="484"/>
      <c r="CP21" s="484"/>
      <c r="CQ21" s="484"/>
      <c r="CR21" s="484"/>
      <c r="CS21" s="484"/>
      <c r="CT21" s="484"/>
      <c r="CU21" s="484"/>
      <c r="CV21" s="484"/>
      <c r="CW21" s="484"/>
      <c r="CX21" s="484"/>
      <c r="CY21" s="484"/>
      <c r="CZ21" s="484"/>
      <c r="DA21" s="483"/>
      <c r="DB21" s="483"/>
      <c r="DC21" s="483"/>
      <c r="DD21" s="483"/>
      <c r="DE21" s="483"/>
      <c r="DF21" s="483"/>
      <c r="DG21" s="483"/>
      <c r="DH21" s="483"/>
      <c r="DI21" s="483"/>
      <c r="DJ21" s="483"/>
      <c r="DK21" s="483"/>
      <c r="DL21" s="483"/>
      <c r="DM21" s="483"/>
      <c r="DN21" s="474"/>
      <c r="DO21" s="474"/>
      <c r="DP21" s="474"/>
      <c r="DQ21" s="474"/>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row>
    <row r="22" spans="1:188" s="616" customFormat="1" ht="24" customHeight="1" x14ac:dyDescent="0.2">
      <c r="A22" s="840" t="s">
        <v>198</v>
      </c>
      <c r="B22" s="841"/>
      <c r="C22" s="841"/>
      <c r="D22" s="841"/>
      <c r="E22" s="842"/>
      <c r="F22" s="843" t="s">
        <v>199</v>
      </c>
      <c r="G22" s="844"/>
      <c r="H22" s="844"/>
      <c r="I22" s="844"/>
      <c r="J22" s="844"/>
      <c r="K22" s="844"/>
      <c r="L22" s="844"/>
      <c r="M22" s="844"/>
      <c r="N22" s="845"/>
      <c r="O22" s="843" t="s">
        <v>200</v>
      </c>
      <c r="P22" s="844"/>
      <c r="Q22" s="844"/>
      <c r="R22" s="844"/>
      <c r="S22" s="844"/>
      <c r="T22" s="844"/>
      <c r="U22" s="844"/>
      <c r="V22" s="844"/>
      <c r="W22" s="844"/>
      <c r="X22" s="844"/>
      <c r="Y22" s="844"/>
      <c r="Z22" s="845"/>
      <c r="AA22" s="822" t="s">
        <v>201</v>
      </c>
      <c r="AB22" s="808"/>
      <c r="AC22" s="808"/>
      <c r="AD22" s="808"/>
      <c r="AE22" s="849"/>
      <c r="AF22" s="895" t="s">
        <v>459</v>
      </c>
      <c r="AG22" s="896"/>
      <c r="AH22" s="896"/>
      <c r="AI22" s="897"/>
      <c r="AJ22" s="833" t="s">
        <v>203</v>
      </c>
      <c r="AK22" s="834"/>
      <c r="AL22" s="834"/>
      <c r="AM22" s="835"/>
      <c r="AN22" s="786" t="s">
        <v>204</v>
      </c>
      <c r="AO22" s="787"/>
      <c r="AP22" s="787"/>
      <c r="AQ22" s="787"/>
      <c r="AR22" s="788"/>
      <c r="AS22" s="789" t="s">
        <v>205</v>
      </c>
      <c r="AT22" s="790"/>
      <c r="AU22" s="791"/>
      <c r="AV22" s="813" t="s">
        <v>206</v>
      </c>
      <c r="AW22" s="784"/>
      <c r="AX22" s="784"/>
      <c r="AY22" s="784"/>
      <c r="AZ22" s="785"/>
      <c r="BA22" s="813" t="s">
        <v>207</v>
      </c>
      <c r="BB22" s="784"/>
      <c r="BC22" s="784"/>
      <c r="BD22" s="784"/>
      <c r="BE22" s="785"/>
      <c r="BF22" s="784" t="s">
        <v>208</v>
      </c>
      <c r="BG22" s="784"/>
      <c r="BH22" s="784"/>
      <c r="BI22" s="784"/>
      <c r="BJ22" s="785"/>
      <c r="BK22" s="784" t="s">
        <v>209</v>
      </c>
      <c r="BL22" s="784"/>
      <c r="BM22" s="784"/>
      <c r="BN22" s="784"/>
      <c r="BO22" s="785"/>
      <c r="BP22" s="813" t="s">
        <v>210</v>
      </c>
      <c r="BQ22" s="784"/>
      <c r="BR22" s="784"/>
      <c r="BS22" s="784"/>
      <c r="BT22" s="784"/>
      <c r="BU22" s="614"/>
      <c r="BV22" s="824" t="s">
        <v>211</v>
      </c>
      <c r="BW22" s="825"/>
      <c r="BX22" s="825"/>
      <c r="BY22" s="826" t="s">
        <v>212</v>
      </c>
      <c r="BZ22" s="790"/>
      <c r="CA22" s="790"/>
      <c r="CB22" s="790"/>
      <c r="CC22" s="790"/>
      <c r="CD22" s="790"/>
      <c r="CE22" s="790"/>
      <c r="CF22" s="790"/>
      <c r="CG22" s="827"/>
      <c r="CH22" s="614"/>
      <c r="CI22" s="830" t="s">
        <v>213</v>
      </c>
      <c r="CJ22" s="830"/>
      <c r="CK22" s="830"/>
      <c r="CL22" s="830"/>
      <c r="CM22" s="830"/>
      <c r="CN22" s="830"/>
      <c r="CO22" s="830"/>
      <c r="CP22" s="830"/>
      <c r="CQ22" s="830"/>
      <c r="CR22" s="830"/>
      <c r="CS22" s="614"/>
      <c r="CT22" s="813" t="s">
        <v>214</v>
      </c>
      <c r="CU22" s="784"/>
      <c r="CV22" s="784"/>
      <c r="CW22" s="784"/>
      <c r="CX22" s="785"/>
      <c r="CY22" s="784" t="s">
        <v>215</v>
      </c>
      <c r="CZ22" s="784"/>
      <c r="DA22" s="784"/>
      <c r="DB22" s="784"/>
      <c r="DC22" s="785"/>
      <c r="DD22" s="784" t="s">
        <v>216</v>
      </c>
      <c r="DE22" s="784"/>
      <c r="DF22" s="784"/>
      <c r="DG22" s="784"/>
      <c r="DH22" s="785"/>
      <c r="DI22" s="822" t="s">
        <v>217</v>
      </c>
      <c r="DJ22" s="808"/>
      <c r="DK22" s="808"/>
      <c r="DL22" s="808"/>
      <c r="DM22" s="808"/>
      <c r="DN22" s="813" t="s">
        <v>218</v>
      </c>
      <c r="DO22" s="784"/>
      <c r="DP22" s="784"/>
      <c r="DQ22" s="784"/>
      <c r="DR22" s="784"/>
      <c r="DS22" s="615"/>
      <c r="DT22" s="876" t="s">
        <v>219</v>
      </c>
      <c r="DU22" s="875"/>
      <c r="DV22" s="875"/>
      <c r="DW22" s="875"/>
      <c r="DX22" s="875"/>
      <c r="DY22" s="875" t="s">
        <v>220</v>
      </c>
      <c r="DZ22" s="875"/>
      <c r="EA22" s="875"/>
      <c r="EB22" s="875"/>
      <c r="EC22" s="875"/>
      <c r="ED22" s="875" t="s">
        <v>221</v>
      </c>
      <c r="EE22" s="875"/>
      <c r="EF22" s="875"/>
      <c r="EG22" s="875"/>
      <c r="EH22" s="875"/>
      <c r="EI22" s="875" t="s">
        <v>222</v>
      </c>
      <c r="EJ22" s="875"/>
      <c r="EK22" s="875"/>
      <c r="EL22" s="875"/>
      <c r="EM22" s="875"/>
      <c r="EN22" s="875" t="s">
        <v>223</v>
      </c>
      <c r="EO22" s="875"/>
      <c r="EP22" s="875"/>
      <c r="EQ22" s="875"/>
      <c r="ER22" s="875"/>
      <c r="ES22" s="818" t="s">
        <v>224</v>
      </c>
      <c r="ET22" s="819"/>
      <c r="EU22" s="819"/>
      <c r="EV22" s="819"/>
      <c r="EW22" s="820"/>
      <c r="EX22" s="818" t="s">
        <v>225</v>
      </c>
      <c r="EY22" s="819"/>
      <c r="EZ22" s="819"/>
      <c r="FA22" s="819"/>
      <c r="FB22" s="820"/>
      <c r="FC22" s="875" t="s">
        <v>226</v>
      </c>
      <c r="FD22" s="875"/>
      <c r="FE22" s="875"/>
      <c r="FF22" s="875"/>
      <c r="FG22" s="877"/>
      <c r="FH22" s="807" t="s">
        <v>227</v>
      </c>
      <c r="FI22" s="808"/>
      <c r="FJ22" s="808"/>
      <c r="FK22" s="808"/>
      <c r="FL22" s="809"/>
      <c r="FM22" s="807" t="s">
        <v>228</v>
      </c>
      <c r="FN22" s="808"/>
      <c r="FO22" s="808"/>
      <c r="FP22" s="808"/>
      <c r="FQ22" s="809"/>
      <c r="FR22" s="807" t="s">
        <v>229</v>
      </c>
      <c r="FS22" s="808"/>
      <c r="FT22" s="808"/>
      <c r="FU22" s="808"/>
      <c r="FV22" s="808"/>
      <c r="FW22" s="808"/>
      <c r="FX22" s="808"/>
      <c r="FY22" s="808"/>
      <c r="FZ22" s="808"/>
      <c r="GA22" s="809"/>
      <c r="GB22" s="807" t="s">
        <v>230</v>
      </c>
      <c r="GC22" s="808"/>
      <c r="GD22" s="808"/>
      <c r="GE22" s="808"/>
      <c r="GF22" s="809"/>
    </row>
    <row r="23" spans="1:188" s="616" customFormat="1" ht="24" customHeight="1" thickBot="1" x14ac:dyDescent="0.25">
      <c r="A23" s="804" t="s">
        <v>231</v>
      </c>
      <c r="B23" s="804"/>
      <c r="C23" s="804"/>
      <c r="D23" s="804"/>
      <c r="E23" s="804"/>
      <c r="F23" s="846"/>
      <c r="G23" s="847"/>
      <c r="H23" s="847"/>
      <c r="I23" s="847"/>
      <c r="J23" s="847"/>
      <c r="K23" s="847"/>
      <c r="L23" s="847"/>
      <c r="M23" s="847"/>
      <c r="N23" s="848"/>
      <c r="O23" s="846"/>
      <c r="P23" s="847"/>
      <c r="Q23" s="847"/>
      <c r="R23" s="847"/>
      <c r="S23" s="847"/>
      <c r="T23" s="847"/>
      <c r="U23" s="847"/>
      <c r="V23" s="847"/>
      <c r="W23" s="847"/>
      <c r="X23" s="847"/>
      <c r="Y23" s="847"/>
      <c r="Z23" s="848"/>
      <c r="AA23" s="850"/>
      <c r="AB23" s="811"/>
      <c r="AC23" s="811"/>
      <c r="AD23" s="811"/>
      <c r="AE23" s="851"/>
      <c r="AF23" s="898"/>
      <c r="AG23" s="899"/>
      <c r="AH23" s="899"/>
      <c r="AI23" s="900"/>
      <c r="AJ23" s="836"/>
      <c r="AK23" s="837"/>
      <c r="AL23" s="837"/>
      <c r="AM23" s="838"/>
      <c r="AN23" s="814" t="s">
        <v>232</v>
      </c>
      <c r="AO23" s="815"/>
      <c r="AP23" s="815"/>
      <c r="AQ23" s="815"/>
      <c r="AR23" s="816"/>
      <c r="AS23" s="792"/>
      <c r="AT23" s="793"/>
      <c r="AU23" s="794"/>
      <c r="AV23" s="804" t="s">
        <v>231</v>
      </c>
      <c r="AW23" s="804"/>
      <c r="AX23" s="804"/>
      <c r="AY23" s="804"/>
      <c r="AZ23" s="804"/>
      <c r="BA23" s="804" t="s">
        <v>231</v>
      </c>
      <c r="BB23" s="804"/>
      <c r="BC23" s="804"/>
      <c r="BD23" s="804"/>
      <c r="BE23" s="804"/>
      <c r="BF23" s="804" t="s">
        <v>231</v>
      </c>
      <c r="BG23" s="804"/>
      <c r="BH23" s="804"/>
      <c r="BI23" s="804"/>
      <c r="BJ23" s="804"/>
      <c r="BK23" s="804" t="s">
        <v>231</v>
      </c>
      <c r="BL23" s="804"/>
      <c r="BM23" s="804"/>
      <c r="BN23" s="804"/>
      <c r="BO23" s="804"/>
      <c r="BP23" s="804" t="s">
        <v>231</v>
      </c>
      <c r="BQ23" s="804"/>
      <c r="BR23" s="804"/>
      <c r="BS23" s="804"/>
      <c r="BT23" s="804"/>
      <c r="BU23" s="617"/>
      <c r="BV23" s="814" t="s">
        <v>233</v>
      </c>
      <c r="BW23" s="815"/>
      <c r="BX23" s="815"/>
      <c r="BY23" s="828"/>
      <c r="BZ23" s="793"/>
      <c r="CA23" s="793"/>
      <c r="CB23" s="793"/>
      <c r="CC23" s="793"/>
      <c r="CD23" s="793"/>
      <c r="CE23" s="793"/>
      <c r="CF23" s="793"/>
      <c r="CG23" s="829"/>
      <c r="CH23" s="617"/>
      <c r="CI23" s="831" t="s">
        <v>234</v>
      </c>
      <c r="CJ23" s="832"/>
      <c r="CK23" s="832"/>
      <c r="CL23" s="832"/>
      <c r="CM23" s="832"/>
      <c r="CN23" s="831" t="s">
        <v>235</v>
      </c>
      <c r="CO23" s="832"/>
      <c r="CP23" s="832"/>
      <c r="CQ23" s="832"/>
      <c r="CR23" s="832"/>
      <c r="CS23" s="617"/>
      <c r="CT23" s="804" t="s">
        <v>231</v>
      </c>
      <c r="CU23" s="804"/>
      <c r="CV23" s="804"/>
      <c r="CW23" s="804"/>
      <c r="CX23" s="804"/>
      <c r="CY23" s="804" t="s">
        <v>231</v>
      </c>
      <c r="CZ23" s="804"/>
      <c r="DA23" s="804"/>
      <c r="DB23" s="804"/>
      <c r="DC23" s="804"/>
      <c r="DD23" s="804" t="s">
        <v>231</v>
      </c>
      <c r="DE23" s="804"/>
      <c r="DF23" s="804"/>
      <c r="DG23" s="804"/>
      <c r="DH23" s="804"/>
      <c r="DI23" s="804" t="s">
        <v>231</v>
      </c>
      <c r="DJ23" s="804"/>
      <c r="DK23" s="804"/>
      <c r="DL23" s="804"/>
      <c r="DM23" s="804"/>
      <c r="DN23" s="804" t="s">
        <v>231</v>
      </c>
      <c r="DO23" s="804"/>
      <c r="DP23" s="804"/>
      <c r="DQ23" s="804"/>
      <c r="DR23" s="804"/>
      <c r="DS23" s="617"/>
      <c r="DT23" s="806" t="s">
        <v>231</v>
      </c>
      <c r="DU23" s="804"/>
      <c r="DV23" s="804"/>
      <c r="DW23" s="804"/>
      <c r="DX23" s="804"/>
      <c r="DY23" s="804" t="s">
        <v>231</v>
      </c>
      <c r="DZ23" s="804"/>
      <c r="EA23" s="804"/>
      <c r="EB23" s="804"/>
      <c r="EC23" s="804"/>
      <c r="ED23" s="804" t="s">
        <v>231</v>
      </c>
      <c r="EE23" s="804"/>
      <c r="EF23" s="804"/>
      <c r="EG23" s="804"/>
      <c r="EH23" s="804"/>
      <c r="EI23" s="804" t="s">
        <v>231</v>
      </c>
      <c r="EJ23" s="804"/>
      <c r="EK23" s="804"/>
      <c r="EL23" s="804"/>
      <c r="EM23" s="804"/>
      <c r="EN23" s="804" t="s">
        <v>231</v>
      </c>
      <c r="EO23" s="804"/>
      <c r="EP23" s="804"/>
      <c r="EQ23" s="804"/>
      <c r="ER23" s="804"/>
      <c r="ES23" s="804" t="s">
        <v>231</v>
      </c>
      <c r="ET23" s="804"/>
      <c r="EU23" s="804"/>
      <c r="EV23" s="804"/>
      <c r="EW23" s="804"/>
      <c r="EX23" s="804" t="s">
        <v>231</v>
      </c>
      <c r="EY23" s="804"/>
      <c r="EZ23" s="804"/>
      <c r="FA23" s="804"/>
      <c r="FB23" s="804"/>
      <c r="FC23" s="804" t="s">
        <v>231</v>
      </c>
      <c r="FD23" s="804"/>
      <c r="FE23" s="804"/>
      <c r="FF23" s="804"/>
      <c r="FG23" s="878"/>
      <c r="FH23" s="810"/>
      <c r="FI23" s="811"/>
      <c r="FJ23" s="811"/>
      <c r="FK23" s="811"/>
      <c r="FL23" s="812"/>
      <c r="FM23" s="810"/>
      <c r="FN23" s="811"/>
      <c r="FO23" s="811"/>
      <c r="FP23" s="811"/>
      <c r="FQ23" s="812"/>
      <c r="FR23" s="810"/>
      <c r="FS23" s="811"/>
      <c r="FT23" s="811"/>
      <c r="FU23" s="811"/>
      <c r="FV23" s="811"/>
      <c r="FW23" s="811"/>
      <c r="FX23" s="811"/>
      <c r="FY23" s="811"/>
      <c r="FZ23" s="811"/>
      <c r="GA23" s="812"/>
      <c r="GB23" s="810"/>
      <c r="GC23" s="811"/>
      <c r="GD23" s="811"/>
      <c r="GE23" s="811"/>
      <c r="GF23" s="812"/>
    </row>
    <row r="24" spans="1:188" hidden="1" x14ac:dyDescent="0.2">
      <c r="A24" s="798">
        <v>0.41666666666666669</v>
      </c>
      <c r="B24" s="799"/>
      <c r="C24" s="800"/>
      <c r="D24" s="690"/>
      <c r="E24" s="690"/>
      <c r="F24" s="37"/>
      <c r="G24" s="35"/>
      <c r="H24" s="35"/>
      <c r="I24" s="35"/>
      <c r="J24" s="35"/>
      <c r="K24" s="35"/>
      <c r="L24" s="36"/>
      <c r="M24" s="35"/>
      <c r="N24" s="35"/>
      <c r="O24" s="691"/>
      <c r="P24" s="693"/>
      <c r="Q24" s="692"/>
      <c r="R24" s="692"/>
      <c r="S24" s="692"/>
      <c r="T24" s="692"/>
      <c r="U24" s="692"/>
      <c r="V24" s="692"/>
      <c r="W24" s="692"/>
      <c r="X24" s="692"/>
      <c r="Y24" s="692"/>
      <c r="Z24" s="692"/>
      <c r="AA24" s="691"/>
      <c r="AB24" s="692"/>
      <c r="AC24" s="693"/>
      <c r="AD24" s="692"/>
      <c r="AE24" s="692"/>
      <c r="AF24" s="801"/>
      <c r="AG24" s="802"/>
      <c r="AH24" s="802"/>
      <c r="AI24" s="803"/>
      <c r="AJ24" s="801"/>
      <c r="AK24" s="802"/>
      <c r="AL24" s="802"/>
      <c r="AM24" s="803"/>
      <c r="AN24" s="691"/>
      <c r="AO24" s="692"/>
      <c r="AP24" s="692"/>
      <c r="AQ24" s="693"/>
      <c r="AR24" s="692"/>
      <c r="AS24" s="691"/>
      <c r="AT24" s="692"/>
      <c r="AU24" s="692"/>
      <c r="AV24" s="691"/>
      <c r="AW24" s="692"/>
      <c r="AX24" s="692"/>
      <c r="AY24" s="693"/>
      <c r="AZ24" s="692"/>
      <c r="BA24" s="691"/>
      <c r="BB24" s="692"/>
      <c r="BC24" s="692"/>
      <c r="BD24" s="693"/>
      <c r="BE24" s="692"/>
      <c r="BF24" s="692"/>
      <c r="BG24" s="692"/>
      <c r="BH24" s="691"/>
      <c r="BI24" s="692"/>
      <c r="BJ24" s="693"/>
      <c r="BK24" s="692"/>
      <c r="BL24" s="692"/>
      <c r="BM24" s="691"/>
      <c r="BN24" s="692"/>
      <c r="BO24" s="693"/>
      <c r="BP24" s="691"/>
      <c r="BQ24" s="692"/>
      <c r="BR24" s="693"/>
      <c r="BS24" s="692"/>
      <c r="BT24" s="692"/>
      <c r="BU24" s="2"/>
      <c r="CH24" s="2"/>
      <c r="CI24" s="472"/>
      <c r="CJ24" s="473"/>
      <c r="CL24" s="473"/>
      <c r="CM24" s="472"/>
      <c r="CN24" s="473"/>
      <c r="CS24" s="2"/>
      <c r="CT24" s="691"/>
      <c r="CU24" s="692"/>
      <c r="CV24" s="693"/>
      <c r="CW24" s="692"/>
      <c r="CX24" s="692"/>
      <c r="CY24" s="692"/>
      <c r="CZ24" s="691"/>
      <c r="DA24" s="692"/>
      <c r="DB24" s="693"/>
      <c r="DC24" s="692"/>
      <c r="DD24" s="692"/>
      <c r="DE24" s="692"/>
      <c r="DF24" s="691"/>
      <c r="DG24" s="692"/>
      <c r="DH24" s="693"/>
      <c r="DI24" s="691"/>
      <c r="DJ24" s="692"/>
      <c r="DK24" s="693"/>
      <c r="DL24" s="692"/>
      <c r="DM24" s="692"/>
      <c r="DN24" s="692"/>
      <c r="DO24" s="691"/>
      <c r="DP24" s="692"/>
      <c r="DQ24" s="693"/>
      <c r="DR24" s="692"/>
      <c r="DS24" s="2"/>
      <c r="DT24" s="691"/>
      <c r="DU24" s="692"/>
      <c r="DV24" s="692"/>
      <c r="DW24" s="693"/>
      <c r="DX24" s="692"/>
      <c r="DY24" s="692"/>
      <c r="DZ24" s="691"/>
      <c r="EA24" s="692"/>
      <c r="EB24" s="692"/>
      <c r="EC24" s="693"/>
      <c r="ED24" s="691"/>
      <c r="EE24" s="692"/>
      <c r="EF24" s="692"/>
      <c r="EG24" s="693"/>
      <c r="EI24" s="691"/>
      <c r="EJ24" s="692"/>
      <c r="EK24" s="692"/>
      <c r="EL24" s="693"/>
      <c r="EM24" s="692"/>
      <c r="EN24" s="691"/>
      <c r="EO24" s="692"/>
      <c r="EP24" s="692"/>
      <c r="EQ24" s="693"/>
      <c r="ES24" s="691"/>
      <c r="ET24" s="692"/>
      <c r="EU24" s="692"/>
      <c r="EV24" s="693"/>
      <c r="EW24" s="692"/>
      <c r="EX24" s="691"/>
      <c r="EY24" s="692"/>
      <c r="EZ24" s="692"/>
      <c r="FA24" s="693"/>
      <c r="FB24" s="692"/>
      <c r="FC24" s="691"/>
      <c r="FD24" s="692"/>
      <c r="FE24" s="692"/>
      <c r="FF24" s="693"/>
      <c r="FH24" s="691"/>
      <c r="FI24" s="692"/>
      <c r="FJ24" s="692"/>
      <c r="FK24" s="693"/>
      <c r="FM24" s="691"/>
      <c r="FN24" s="692"/>
      <c r="FO24" s="692"/>
      <c r="FP24" s="693"/>
      <c r="FR24" s="691"/>
      <c r="FS24" s="692"/>
      <c r="FT24" s="692"/>
      <c r="FU24" s="693"/>
      <c r="FW24" s="691"/>
      <c r="FX24" s="692"/>
      <c r="FY24" s="692"/>
      <c r="FZ24" s="693"/>
      <c r="GB24" s="691"/>
      <c r="GC24" s="692"/>
      <c r="GD24" s="692"/>
      <c r="GE24" s="693"/>
    </row>
    <row r="25" spans="1:188" x14ac:dyDescent="0.2">
      <c r="A25" s="778">
        <v>0.54166666666666663</v>
      </c>
      <c r="B25" s="778"/>
      <c r="C25" s="778"/>
      <c r="D25" s="778"/>
      <c r="E25" s="778"/>
      <c r="F25" s="779" t="s">
        <v>1</v>
      </c>
      <c r="G25" s="780"/>
      <c r="H25" s="780"/>
      <c r="I25" s="780"/>
      <c r="J25" s="780"/>
      <c r="K25" s="780"/>
      <c r="L25" s="780"/>
      <c r="M25" s="780"/>
      <c r="N25" s="781"/>
      <c r="O25" s="749" t="s">
        <v>236</v>
      </c>
      <c r="P25" s="750"/>
      <c r="Q25" s="750"/>
      <c r="R25" s="750"/>
      <c r="S25" s="750"/>
      <c r="T25" s="750"/>
      <c r="U25" s="750"/>
      <c r="V25" s="750"/>
      <c r="W25" s="750"/>
      <c r="X25" s="750"/>
      <c r="Y25" s="750"/>
      <c r="Z25" s="751"/>
      <c r="AA25" s="889"/>
      <c r="AB25" s="890"/>
      <c r="AC25" s="890"/>
      <c r="AD25" s="890"/>
      <c r="AE25" s="891"/>
      <c r="AF25" s="782">
        <v>12</v>
      </c>
      <c r="AG25" s="782"/>
      <c r="AH25" s="782"/>
      <c r="AI25" s="782"/>
      <c r="AJ25" s="783">
        <f>CEILING(AF25/VLOOKUP(F25,config!A$3:B$25,2,FALSE),1)</f>
        <v>2</v>
      </c>
      <c r="AK25" s="783"/>
      <c r="AL25" s="783"/>
      <c r="AM25" s="783"/>
      <c r="AN25" s="772">
        <f>VLOOKUP(F25,config!A$3:C$25,3,FALSE)</f>
        <v>6.9444444444444447E-4</v>
      </c>
      <c r="AO25" s="772"/>
      <c r="AP25" s="772"/>
      <c r="AQ25" s="772"/>
      <c r="AR25" s="772"/>
      <c r="AS25" s="509"/>
      <c r="AT25" s="510"/>
      <c r="AU25" s="510"/>
      <c r="AV25" s="772">
        <f>VLOOKUP($F25,config!$A$3:$E$25,5,FALSE)</f>
        <v>0</v>
      </c>
      <c r="AW25" s="772"/>
      <c r="AX25" s="772"/>
      <c r="AY25" s="772"/>
      <c r="AZ25" s="772"/>
      <c r="BA25" s="772">
        <f>VLOOKUP($F25,config!$A$3:$E$25,4,FALSE)</f>
        <v>2.0833333333333333E-3</v>
      </c>
      <c r="BB25" s="772"/>
      <c r="BC25" s="772"/>
      <c r="BD25" s="772"/>
      <c r="BE25" s="772"/>
      <c r="BF25" s="772">
        <f t="shared" ref="BF25:BF45" si="0">AJ25*AN25+(AJ25-1)*(AV25+BA25)</f>
        <v>3.472222222222222E-3</v>
      </c>
      <c r="BG25" s="772"/>
      <c r="BH25" s="772"/>
      <c r="BI25" s="772"/>
      <c r="BJ25" s="772"/>
      <c r="BK25" s="772">
        <f t="shared" ref="BK25:BK47" si="1">BF25+BA25+AV25</f>
        <v>5.5555555555555549E-3</v>
      </c>
      <c r="BL25" s="772"/>
      <c r="BM25" s="772"/>
      <c r="BN25" s="772"/>
      <c r="BO25" s="772"/>
      <c r="BP25" s="772">
        <f t="shared" ref="BP25:BP47" si="2">A25+BF25</f>
        <v>0.54513888888888884</v>
      </c>
      <c r="BQ25" s="772"/>
      <c r="BR25" s="772"/>
      <c r="BS25" s="772"/>
      <c r="BT25" s="772"/>
      <c r="BU25" s="2"/>
      <c r="BV25" s="773"/>
      <c r="BW25" s="773"/>
      <c r="BX25" s="773"/>
      <c r="BY25" s="774"/>
      <c r="BZ25" s="775"/>
      <c r="CA25" s="775"/>
      <c r="CB25" s="775"/>
      <c r="CC25" s="775"/>
      <c r="CD25" s="775"/>
      <c r="CE25" s="775"/>
      <c r="CF25" s="775"/>
      <c r="CG25" s="776"/>
      <c r="CH25" s="2"/>
      <c r="CI25" s="763"/>
      <c r="CJ25" s="763"/>
      <c r="CK25" s="763"/>
      <c r="CL25" s="763"/>
      <c r="CM25" s="763"/>
      <c r="CN25" s="763"/>
      <c r="CO25" s="763"/>
      <c r="CP25" s="763"/>
      <c r="CQ25" s="763"/>
      <c r="CR25" s="763"/>
      <c r="CS25" s="2"/>
      <c r="CT25" s="708"/>
      <c r="CU25" s="708"/>
      <c r="CV25" s="708"/>
      <c r="CW25" s="708"/>
      <c r="CX25" s="708"/>
      <c r="CY25" s="708"/>
      <c r="CZ25" s="708"/>
      <c r="DA25" s="708"/>
      <c r="DB25" s="708"/>
      <c r="DC25" s="708"/>
      <c r="DD25" s="708"/>
      <c r="DE25" s="708"/>
      <c r="DF25" s="708"/>
      <c r="DG25" s="708"/>
      <c r="DH25" s="708"/>
      <c r="DI25" s="708"/>
      <c r="DJ25" s="708"/>
      <c r="DK25" s="708"/>
      <c r="DL25" s="708"/>
      <c r="DM25" s="708"/>
      <c r="DN25" s="708"/>
      <c r="DO25" s="708"/>
      <c r="DP25" s="708"/>
      <c r="DQ25" s="708"/>
      <c r="DR25" s="708"/>
      <c r="DS25" s="2"/>
      <c r="DT25" s="763">
        <v>6.25E-2</v>
      </c>
      <c r="DU25" s="763"/>
      <c r="DV25" s="763"/>
      <c r="DW25" s="763"/>
      <c r="DX25" s="763"/>
      <c r="DY25" s="777" t="s">
        <v>239</v>
      </c>
      <c r="DZ25" s="772"/>
      <c r="EA25" s="772"/>
      <c r="EB25" s="772"/>
      <c r="EC25" s="772"/>
      <c r="ED25" s="772">
        <f t="shared" ref="ED25:ED58" si="3">EN25-EI25</f>
        <v>0.53611111111111109</v>
      </c>
      <c r="EE25" s="772"/>
      <c r="EF25" s="772"/>
      <c r="EG25" s="772"/>
      <c r="EH25" s="772"/>
      <c r="EI25" s="763">
        <v>3.472222222222222E-3</v>
      </c>
      <c r="EJ25" s="763"/>
      <c r="EK25" s="763"/>
      <c r="EL25" s="763"/>
      <c r="EM25" s="763"/>
      <c r="EN25" s="772">
        <f t="shared" ref="EN25:EN58" si="4">FC25-EX25-ES25</f>
        <v>0.5395833333333333</v>
      </c>
      <c r="EO25" s="772"/>
      <c r="EP25" s="772"/>
      <c r="EQ25" s="772"/>
      <c r="ER25" s="772"/>
      <c r="ES25" s="763"/>
      <c r="ET25" s="763"/>
      <c r="EU25" s="763"/>
      <c r="EV25" s="763"/>
      <c r="EW25" s="763"/>
      <c r="EX25" s="763"/>
      <c r="EY25" s="763"/>
      <c r="EZ25" s="763"/>
      <c r="FA25" s="763"/>
      <c r="FB25" s="763"/>
      <c r="FC25" s="772">
        <f t="shared" ref="FC25:FC61" si="5">A25-AV25-BA25</f>
        <v>0.5395833333333333</v>
      </c>
      <c r="FD25" s="772"/>
      <c r="FE25" s="772"/>
      <c r="FF25" s="772"/>
      <c r="FG25" s="772"/>
      <c r="FH25" s="763"/>
      <c r="FI25" s="763"/>
      <c r="FJ25" s="763"/>
      <c r="FK25" s="763"/>
      <c r="FL25" s="763"/>
      <c r="FM25" s="763"/>
      <c r="FN25" s="763"/>
      <c r="FO25" s="763"/>
      <c r="FP25" s="763"/>
      <c r="FQ25" s="763"/>
      <c r="FR25" s="752"/>
      <c r="FS25" s="753"/>
      <c r="FT25" s="753"/>
      <c r="FU25" s="753"/>
      <c r="FV25" s="753"/>
      <c r="FW25" s="753"/>
      <c r="FX25" s="753"/>
      <c r="FY25" s="753"/>
      <c r="FZ25" s="753"/>
      <c r="GA25" s="754"/>
      <c r="GB25" s="763"/>
      <c r="GC25" s="763"/>
      <c r="GD25" s="763"/>
      <c r="GE25" s="763"/>
      <c r="GF25" s="763"/>
    </row>
    <row r="26" spans="1:188" x14ac:dyDescent="0.2">
      <c r="A26" s="778">
        <v>0.54861111111111105</v>
      </c>
      <c r="B26" s="778"/>
      <c r="C26" s="778"/>
      <c r="D26" s="778"/>
      <c r="E26" s="778"/>
      <c r="F26" s="779" t="s">
        <v>1</v>
      </c>
      <c r="G26" s="780"/>
      <c r="H26" s="780"/>
      <c r="I26" s="780"/>
      <c r="J26" s="780"/>
      <c r="K26" s="780"/>
      <c r="L26" s="780"/>
      <c r="M26" s="780"/>
      <c r="N26" s="781"/>
      <c r="O26" s="746" t="s">
        <v>243</v>
      </c>
      <c r="P26" s="747"/>
      <c r="Q26" s="747"/>
      <c r="R26" s="747"/>
      <c r="S26" s="747"/>
      <c r="T26" s="747"/>
      <c r="U26" s="747"/>
      <c r="V26" s="747"/>
      <c r="W26" s="747"/>
      <c r="X26" s="747"/>
      <c r="Y26" s="747"/>
      <c r="Z26" s="748"/>
      <c r="AA26" s="889"/>
      <c r="AB26" s="890"/>
      <c r="AC26" s="890"/>
      <c r="AD26" s="890"/>
      <c r="AE26" s="891"/>
      <c r="AF26" s="782">
        <v>12</v>
      </c>
      <c r="AG26" s="782"/>
      <c r="AH26" s="782"/>
      <c r="AI26" s="782"/>
      <c r="AJ26" s="783">
        <f>CEILING(AF26/VLOOKUP(F26,config!A$3:B$25,2,FALSE),1)</f>
        <v>2</v>
      </c>
      <c r="AK26" s="783"/>
      <c r="AL26" s="783"/>
      <c r="AM26" s="783"/>
      <c r="AN26" s="772">
        <f>VLOOKUP(F26,config!A$3:C$25,3,FALSE)</f>
        <v>6.9444444444444447E-4</v>
      </c>
      <c r="AO26" s="772"/>
      <c r="AP26" s="772"/>
      <c r="AQ26" s="772"/>
      <c r="AR26" s="772"/>
      <c r="AS26" s="509"/>
      <c r="AT26" s="510"/>
      <c r="AU26" s="510"/>
      <c r="AV26" s="772">
        <f>VLOOKUP($F26,config!$A$3:$E$25,5,FALSE)</f>
        <v>0</v>
      </c>
      <c r="AW26" s="772"/>
      <c r="AX26" s="772"/>
      <c r="AY26" s="772"/>
      <c r="AZ26" s="772"/>
      <c r="BA26" s="772">
        <f>VLOOKUP($F26,config!$A$3:$E$25,4,FALSE)</f>
        <v>2.0833333333333333E-3</v>
      </c>
      <c r="BB26" s="772"/>
      <c r="BC26" s="772"/>
      <c r="BD26" s="772"/>
      <c r="BE26" s="772"/>
      <c r="BF26" s="772">
        <f t="shared" si="0"/>
        <v>3.472222222222222E-3</v>
      </c>
      <c r="BG26" s="772"/>
      <c r="BH26" s="772"/>
      <c r="BI26" s="772"/>
      <c r="BJ26" s="772"/>
      <c r="BK26" s="772">
        <f t="shared" si="1"/>
        <v>5.5555555555555549E-3</v>
      </c>
      <c r="BL26" s="772"/>
      <c r="BM26" s="772"/>
      <c r="BN26" s="772"/>
      <c r="BO26" s="772"/>
      <c r="BP26" s="772">
        <f t="shared" si="2"/>
        <v>0.55208333333333326</v>
      </c>
      <c r="BQ26" s="772"/>
      <c r="BR26" s="772"/>
      <c r="BS26" s="772"/>
      <c r="BT26" s="772"/>
      <c r="BU26" s="2"/>
      <c r="BV26" s="773"/>
      <c r="BW26" s="773"/>
      <c r="BX26" s="773"/>
      <c r="BY26" s="774"/>
      <c r="BZ26" s="775"/>
      <c r="CA26" s="775"/>
      <c r="CB26" s="775"/>
      <c r="CC26" s="775"/>
      <c r="CD26" s="775"/>
      <c r="CE26" s="775"/>
      <c r="CF26" s="775"/>
      <c r="CG26" s="776"/>
      <c r="CH26" s="2"/>
      <c r="CI26" s="763"/>
      <c r="CJ26" s="763"/>
      <c r="CK26" s="763"/>
      <c r="CL26" s="763"/>
      <c r="CM26" s="763"/>
      <c r="CN26" s="763"/>
      <c r="CO26" s="763"/>
      <c r="CP26" s="763"/>
      <c r="CQ26" s="763"/>
      <c r="CR26" s="763"/>
      <c r="CS26" s="2"/>
      <c r="CT26" s="708"/>
      <c r="CU26" s="708"/>
      <c r="CV26" s="708"/>
      <c r="CW26" s="708"/>
      <c r="CX26" s="708"/>
      <c r="CY26" s="708"/>
      <c r="CZ26" s="708"/>
      <c r="DA26" s="708"/>
      <c r="DB26" s="708"/>
      <c r="DC26" s="708"/>
      <c r="DD26" s="708"/>
      <c r="DE26" s="708"/>
      <c r="DF26" s="708"/>
      <c r="DG26" s="708"/>
      <c r="DH26" s="708"/>
      <c r="DI26" s="708"/>
      <c r="DJ26" s="708"/>
      <c r="DK26" s="708"/>
      <c r="DL26" s="708"/>
      <c r="DM26" s="708"/>
      <c r="DN26" s="708"/>
      <c r="DO26" s="708"/>
      <c r="DP26" s="708"/>
      <c r="DQ26" s="708"/>
      <c r="DR26" s="708"/>
      <c r="DS26" s="2"/>
      <c r="DT26" s="763">
        <v>6.25E-2</v>
      </c>
      <c r="DU26" s="763"/>
      <c r="DV26" s="763"/>
      <c r="DW26" s="763"/>
      <c r="DX26" s="763"/>
      <c r="DY26" s="777" t="s">
        <v>239</v>
      </c>
      <c r="DZ26" s="772"/>
      <c r="EA26" s="772"/>
      <c r="EB26" s="772"/>
      <c r="EC26" s="772"/>
      <c r="ED26" s="772">
        <f t="shared" si="3"/>
        <v>0.54305555555555551</v>
      </c>
      <c r="EE26" s="772"/>
      <c r="EF26" s="772"/>
      <c r="EG26" s="772"/>
      <c r="EH26" s="772"/>
      <c r="EI26" s="763">
        <v>3.472222222222222E-3</v>
      </c>
      <c r="EJ26" s="763"/>
      <c r="EK26" s="763"/>
      <c r="EL26" s="763"/>
      <c r="EM26" s="763"/>
      <c r="EN26" s="772">
        <f t="shared" si="4"/>
        <v>0.54652777777777772</v>
      </c>
      <c r="EO26" s="772"/>
      <c r="EP26" s="772"/>
      <c r="EQ26" s="772"/>
      <c r="ER26" s="772"/>
      <c r="ES26" s="763"/>
      <c r="ET26" s="763"/>
      <c r="EU26" s="763"/>
      <c r="EV26" s="763"/>
      <c r="EW26" s="763"/>
      <c r="EX26" s="763"/>
      <c r="EY26" s="763"/>
      <c r="EZ26" s="763"/>
      <c r="FA26" s="763"/>
      <c r="FB26" s="763"/>
      <c r="FC26" s="772">
        <f t="shared" si="5"/>
        <v>0.54652777777777772</v>
      </c>
      <c r="FD26" s="772"/>
      <c r="FE26" s="772"/>
      <c r="FF26" s="772"/>
      <c r="FG26" s="772"/>
      <c r="FH26" s="763"/>
      <c r="FI26" s="763"/>
      <c r="FJ26" s="763"/>
      <c r="FK26" s="763"/>
      <c r="FL26" s="763"/>
      <c r="FM26" s="763"/>
      <c r="FN26" s="763"/>
      <c r="FO26" s="763"/>
      <c r="FP26" s="763"/>
      <c r="FQ26" s="763"/>
      <c r="FR26" s="752"/>
      <c r="FS26" s="753"/>
      <c r="FT26" s="753"/>
      <c r="FU26" s="753"/>
      <c r="FV26" s="753"/>
      <c r="FW26" s="753"/>
      <c r="FX26" s="753"/>
      <c r="FY26" s="753"/>
      <c r="FZ26" s="753"/>
      <c r="GA26" s="754"/>
      <c r="GB26" s="763"/>
      <c r="GC26" s="763"/>
      <c r="GD26" s="763"/>
      <c r="GE26" s="763"/>
      <c r="GF26" s="763"/>
    </row>
    <row r="27" spans="1:188" x14ac:dyDescent="0.2">
      <c r="A27" s="778">
        <v>0.64583333333333337</v>
      </c>
      <c r="B27" s="778"/>
      <c r="C27" s="778"/>
      <c r="D27" s="778"/>
      <c r="E27" s="778"/>
      <c r="F27" s="779" t="s">
        <v>2</v>
      </c>
      <c r="G27" s="780"/>
      <c r="H27" s="780"/>
      <c r="I27" s="780"/>
      <c r="J27" s="780"/>
      <c r="K27" s="780"/>
      <c r="L27" s="780"/>
      <c r="M27" s="780"/>
      <c r="N27" s="781"/>
      <c r="O27" s="749" t="s">
        <v>236</v>
      </c>
      <c r="P27" s="750"/>
      <c r="Q27" s="750"/>
      <c r="R27" s="750"/>
      <c r="S27" s="750"/>
      <c r="T27" s="750"/>
      <c r="U27" s="750"/>
      <c r="V27" s="750"/>
      <c r="W27" s="750"/>
      <c r="X27" s="750"/>
      <c r="Y27" s="750"/>
      <c r="Z27" s="751"/>
      <c r="AA27" s="889"/>
      <c r="AB27" s="890"/>
      <c r="AC27" s="890"/>
      <c r="AD27" s="890"/>
      <c r="AE27" s="891"/>
      <c r="AF27" s="782">
        <v>12</v>
      </c>
      <c r="AG27" s="782"/>
      <c r="AH27" s="782"/>
      <c r="AI27" s="782"/>
      <c r="AJ27" s="783">
        <f>CEILING(AF27/VLOOKUP(F27,config!A$3:B$25,2,FALSE),1)</f>
        <v>2</v>
      </c>
      <c r="AK27" s="783"/>
      <c r="AL27" s="783"/>
      <c r="AM27" s="783"/>
      <c r="AN27" s="772">
        <f>VLOOKUP(F27,config!A$3:C$25,3,FALSE)</f>
        <v>6.9444444444444447E-4</v>
      </c>
      <c r="AO27" s="772"/>
      <c r="AP27" s="772"/>
      <c r="AQ27" s="772"/>
      <c r="AR27" s="772"/>
      <c r="AS27" s="509"/>
      <c r="AT27" s="510"/>
      <c r="AU27" s="510"/>
      <c r="AV27" s="772">
        <f>VLOOKUP($F27,config!$A$3:$E$25,5,FALSE)</f>
        <v>0</v>
      </c>
      <c r="AW27" s="772"/>
      <c r="AX27" s="772"/>
      <c r="AY27" s="772"/>
      <c r="AZ27" s="772"/>
      <c r="BA27" s="772">
        <f>VLOOKUP($F27,config!$A$3:$E$25,4,FALSE)</f>
        <v>2.0833333333333333E-3</v>
      </c>
      <c r="BB27" s="772"/>
      <c r="BC27" s="772"/>
      <c r="BD27" s="772"/>
      <c r="BE27" s="772"/>
      <c r="BF27" s="772">
        <f t="shared" ref="BF27:BF32" si="6">AJ27*AN27+(AJ27-1)*(AV27+BA27)</f>
        <v>3.472222222222222E-3</v>
      </c>
      <c r="BG27" s="772"/>
      <c r="BH27" s="772"/>
      <c r="BI27" s="772"/>
      <c r="BJ27" s="772"/>
      <c r="BK27" s="772">
        <f t="shared" ref="BK27:BK32" si="7">BF27+BA27+AV27</f>
        <v>5.5555555555555549E-3</v>
      </c>
      <c r="BL27" s="772"/>
      <c r="BM27" s="772"/>
      <c r="BN27" s="772"/>
      <c r="BO27" s="772"/>
      <c r="BP27" s="772">
        <f t="shared" ref="BP27:BP32" si="8">A27+BF27</f>
        <v>0.64930555555555558</v>
      </c>
      <c r="BQ27" s="772"/>
      <c r="BR27" s="772"/>
      <c r="BS27" s="772"/>
      <c r="BT27" s="772"/>
      <c r="BU27" s="2"/>
      <c r="BV27" s="773"/>
      <c r="BW27" s="773"/>
      <c r="BX27" s="773"/>
      <c r="BY27" s="774"/>
      <c r="BZ27" s="775"/>
      <c r="CA27" s="775"/>
      <c r="CB27" s="775"/>
      <c r="CC27" s="775"/>
      <c r="CD27" s="775"/>
      <c r="CE27" s="775"/>
      <c r="CF27" s="775"/>
      <c r="CG27" s="776"/>
      <c r="CH27" s="2"/>
      <c r="CI27" s="763"/>
      <c r="CJ27" s="763"/>
      <c r="CK27" s="763"/>
      <c r="CL27" s="763"/>
      <c r="CM27" s="763"/>
      <c r="CN27" s="763"/>
      <c r="CO27" s="763"/>
      <c r="CP27" s="763"/>
      <c r="CQ27" s="763"/>
      <c r="CR27" s="763"/>
      <c r="CS27" s="2"/>
      <c r="CT27" s="708"/>
      <c r="CU27" s="708"/>
      <c r="CV27" s="708"/>
      <c r="CW27" s="708"/>
      <c r="CX27" s="708"/>
      <c r="CY27" s="708"/>
      <c r="CZ27" s="708"/>
      <c r="DA27" s="708"/>
      <c r="DB27" s="708"/>
      <c r="DC27" s="708"/>
      <c r="DD27" s="708"/>
      <c r="DE27" s="708"/>
      <c r="DF27" s="708"/>
      <c r="DG27" s="708"/>
      <c r="DH27" s="708"/>
      <c r="DI27" s="708"/>
      <c r="DJ27" s="708"/>
      <c r="DK27" s="708"/>
      <c r="DL27" s="708"/>
      <c r="DM27" s="708"/>
      <c r="DN27" s="708"/>
      <c r="DO27" s="708"/>
      <c r="DP27" s="708"/>
      <c r="DQ27" s="708"/>
      <c r="DR27" s="708"/>
      <c r="DS27" s="2"/>
      <c r="DT27" s="763"/>
      <c r="DU27" s="763"/>
      <c r="DV27" s="763"/>
      <c r="DW27" s="763"/>
      <c r="DX27" s="763"/>
      <c r="DY27" s="777" t="s">
        <v>239</v>
      </c>
      <c r="DZ27" s="772"/>
      <c r="EA27" s="772"/>
      <c r="EB27" s="772"/>
      <c r="EC27" s="772"/>
      <c r="ED27" s="772">
        <f t="shared" si="3"/>
        <v>0.63750000000000007</v>
      </c>
      <c r="EE27" s="772"/>
      <c r="EF27" s="772"/>
      <c r="EG27" s="772"/>
      <c r="EH27" s="772"/>
      <c r="EI27" s="763">
        <v>3.472222222222222E-3</v>
      </c>
      <c r="EJ27" s="763"/>
      <c r="EK27" s="763"/>
      <c r="EL27" s="763"/>
      <c r="EM27" s="763"/>
      <c r="EN27" s="772">
        <f t="shared" si="4"/>
        <v>0.64097222222222228</v>
      </c>
      <c r="EO27" s="772"/>
      <c r="EP27" s="772"/>
      <c r="EQ27" s="772"/>
      <c r="ER27" s="772"/>
      <c r="ES27" s="763">
        <v>6.9444444444444447E-4</v>
      </c>
      <c r="ET27" s="763"/>
      <c r="EU27" s="763"/>
      <c r="EV27" s="763"/>
      <c r="EW27" s="763"/>
      <c r="EX27" s="763">
        <v>2.0833333333333333E-3</v>
      </c>
      <c r="EY27" s="763"/>
      <c r="EZ27" s="763"/>
      <c r="FA27" s="763"/>
      <c r="FB27" s="763"/>
      <c r="FC27" s="772">
        <f t="shared" si="5"/>
        <v>0.64375000000000004</v>
      </c>
      <c r="FD27" s="772"/>
      <c r="FE27" s="772"/>
      <c r="FF27" s="772"/>
      <c r="FG27" s="772"/>
      <c r="FH27" s="763"/>
      <c r="FI27" s="763"/>
      <c r="FJ27" s="763"/>
      <c r="FK27" s="763"/>
      <c r="FL27" s="763"/>
      <c r="FM27" s="763"/>
      <c r="FN27" s="763"/>
      <c r="FO27" s="763"/>
      <c r="FP27" s="763"/>
      <c r="FQ27" s="763"/>
      <c r="FR27" s="752"/>
      <c r="FS27" s="753"/>
      <c r="FT27" s="753"/>
      <c r="FU27" s="753"/>
      <c r="FV27" s="753"/>
      <c r="FW27" s="753"/>
      <c r="FX27" s="753"/>
      <c r="FY27" s="753"/>
      <c r="FZ27" s="753"/>
      <c r="GA27" s="754"/>
      <c r="GB27" s="763"/>
      <c r="GC27" s="763"/>
      <c r="GD27" s="763"/>
      <c r="GE27" s="763"/>
      <c r="GF27" s="763"/>
    </row>
    <row r="28" spans="1:188" x14ac:dyDescent="0.2">
      <c r="A28" s="778">
        <v>0.65277777777777779</v>
      </c>
      <c r="B28" s="778"/>
      <c r="C28" s="778"/>
      <c r="D28" s="778"/>
      <c r="E28" s="778"/>
      <c r="F28" s="779" t="s">
        <v>2</v>
      </c>
      <c r="G28" s="780"/>
      <c r="H28" s="780"/>
      <c r="I28" s="780"/>
      <c r="J28" s="780"/>
      <c r="K28" s="780"/>
      <c r="L28" s="780"/>
      <c r="M28" s="780"/>
      <c r="N28" s="781"/>
      <c r="O28" s="746" t="s">
        <v>243</v>
      </c>
      <c r="P28" s="747"/>
      <c r="Q28" s="747"/>
      <c r="R28" s="747"/>
      <c r="S28" s="747"/>
      <c r="T28" s="747"/>
      <c r="U28" s="747"/>
      <c r="V28" s="747"/>
      <c r="W28" s="747"/>
      <c r="X28" s="747"/>
      <c r="Y28" s="747"/>
      <c r="Z28" s="748"/>
      <c r="AA28" s="889"/>
      <c r="AB28" s="890"/>
      <c r="AC28" s="890"/>
      <c r="AD28" s="890"/>
      <c r="AE28" s="891"/>
      <c r="AF28" s="782">
        <v>12</v>
      </c>
      <c r="AG28" s="782"/>
      <c r="AH28" s="782"/>
      <c r="AI28" s="782"/>
      <c r="AJ28" s="783">
        <f>CEILING(AF28/VLOOKUP(F28,config!A$3:B$25,2,FALSE),1)</f>
        <v>2</v>
      </c>
      <c r="AK28" s="783"/>
      <c r="AL28" s="783"/>
      <c r="AM28" s="783"/>
      <c r="AN28" s="772">
        <f>VLOOKUP(F28,config!A$3:C$25,3,FALSE)</f>
        <v>6.9444444444444447E-4</v>
      </c>
      <c r="AO28" s="772"/>
      <c r="AP28" s="772"/>
      <c r="AQ28" s="772"/>
      <c r="AR28" s="772"/>
      <c r="AS28" s="509"/>
      <c r="AT28" s="510"/>
      <c r="AU28" s="510"/>
      <c r="AV28" s="772">
        <f>VLOOKUP($F28,config!$A$3:$E$25,5,FALSE)</f>
        <v>0</v>
      </c>
      <c r="AW28" s="772"/>
      <c r="AX28" s="772"/>
      <c r="AY28" s="772"/>
      <c r="AZ28" s="772"/>
      <c r="BA28" s="772">
        <f>VLOOKUP($F28,config!$A$3:$E$25,4,FALSE)</f>
        <v>2.0833333333333333E-3</v>
      </c>
      <c r="BB28" s="772"/>
      <c r="BC28" s="772"/>
      <c r="BD28" s="772"/>
      <c r="BE28" s="772"/>
      <c r="BF28" s="772">
        <f t="shared" si="6"/>
        <v>3.472222222222222E-3</v>
      </c>
      <c r="BG28" s="772"/>
      <c r="BH28" s="772"/>
      <c r="BI28" s="772"/>
      <c r="BJ28" s="772"/>
      <c r="BK28" s="772">
        <f t="shared" si="7"/>
        <v>5.5555555555555549E-3</v>
      </c>
      <c r="BL28" s="772"/>
      <c r="BM28" s="772"/>
      <c r="BN28" s="772"/>
      <c r="BO28" s="772"/>
      <c r="BP28" s="772">
        <f t="shared" si="8"/>
        <v>0.65625</v>
      </c>
      <c r="BQ28" s="772"/>
      <c r="BR28" s="772"/>
      <c r="BS28" s="772"/>
      <c r="BT28" s="772"/>
      <c r="BU28" s="2"/>
      <c r="BV28" s="773"/>
      <c r="BW28" s="773"/>
      <c r="BX28" s="773"/>
      <c r="BY28" s="774"/>
      <c r="BZ28" s="775"/>
      <c r="CA28" s="775"/>
      <c r="CB28" s="775"/>
      <c r="CC28" s="775"/>
      <c r="CD28" s="775"/>
      <c r="CE28" s="775"/>
      <c r="CF28" s="775"/>
      <c r="CG28" s="776"/>
      <c r="CH28" s="2"/>
      <c r="CI28" s="763"/>
      <c r="CJ28" s="763"/>
      <c r="CK28" s="763"/>
      <c r="CL28" s="763"/>
      <c r="CM28" s="763"/>
      <c r="CN28" s="763"/>
      <c r="CO28" s="763"/>
      <c r="CP28" s="763"/>
      <c r="CQ28" s="763"/>
      <c r="CR28" s="763"/>
      <c r="CS28" s="2"/>
      <c r="CT28" s="708"/>
      <c r="CU28" s="708"/>
      <c r="CV28" s="708"/>
      <c r="CW28" s="708"/>
      <c r="CX28" s="708"/>
      <c r="CY28" s="708"/>
      <c r="CZ28" s="708"/>
      <c r="DA28" s="708"/>
      <c r="DB28" s="708"/>
      <c r="DC28" s="708"/>
      <c r="DD28" s="708"/>
      <c r="DE28" s="708"/>
      <c r="DF28" s="708"/>
      <c r="DG28" s="708"/>
      <c r="DH28" s="708"/>
      <c r="DI28" s="708"/>
      <c r="DJ28" s="708"/>
      <c r="DK28" s="708"/>
      <c r="DL28" s="708"/>
      <c r="DM28" s="708"/>
      <c r="DN28" s="708"/>
      <c r="DO28" s="708"/>
      <c r="DP28" s="708"/>
      <c r="DQ28" s="708"/>
      <c r="DR28" s="708"/>
      <c r="DS28" s="2"/>
      <c r="DT28" s="763"/>
      <c r="DU28" s="763"/>
      <c r="DV28" s="763"/>
      <c r="DW28" s="763"/>
      <c r="DX28" s="763"/>
      <c r="DY28" s="777" t="s">
        <v>239</v>
      </c>
      <c r="DZ28" s="772"/>
      <c r="EA28" s="772"/>
      <c r="EB28" s="772"/>
      <c r="EC28" s="772"/>
      <c r="ED28" s="772">
        <f t="shared" si="3"/>
        <v>0.64444444444444449</v>
      </c>
      <c r="EE28" s="772"/>
      <c r="EF28" s="772"/>
      <c r="EG28" s="772"/>
      <c r="EH28" s="772"/>
      <c r="EI28" s="763">
        <v>3.472222222222222E-3</v>
      </c>
      <c r="EJ28" s="763"/>
      <c r="EK28" s="763"/>
      <c r="EL28" s="763"/>
      <c r="EM28" s="763"/>
      <c r="EN28" s="772">
        <f t="shared" si="4"/>
        <v>0.6479166666666667</v>
      </c>
      <c r="EO28" s="772"/>
      <c r="EP28" s="772"/>
      <c r="EQ28" s="772"/>
      <c r="ER28" s="772"/>
      <c r="ES28" s="763">
        <v>6.9444444444444447E-4</v>
      </c>
      <c r="ET28" s="763"/>
      <c r="EU28" s="763"/>
      <c r="EV28" s="763"/>
      <c r="EW28" s="763"/>
      <c r="EX28" s="763">
        <v>2.0833333333333333E-3</v>
      </c>
      <c r="EY28" s="763"/>
      <c r="EZ28" s="763"/>
      <c r="FA28" s="763"/>
      <c r="FB28" s="763"/>
      <c r="FC28" s="772">
        <f t="shared" si="5"/>
        <v>0.65069444444444446</v>
      </c>
      <c r="FD28" s="772"/>
      <c r="FE28" s="772"/>
      <c r="FF28" s="772"/>
      <c r="FG28" s="772"/>
      <c r="FH28" s="763"/>
      <c r="FI28" s="763"/>
      <c r="FJ28" s="763"/>
      <c r="FK28" s="763"/>
      <c r="FL28" s="763"/>
      <c r="FM28" s="763"/>
      <c r="FN28" s="763"/>
      <c r="FO28" s="763"/>
      <c r="FP28" s="763"/>
      <c r="FQ28" s="763"/>
      <c r="FR28" s="752"/>
      <c r="FS28" s="753"/>
      <c r="FT28" s="753"/>
      <c r="FU28" s="753"/>
      <c r="FV28" s="753"/>
      <c r="FW28" s="753"/>
      <c r="FX28" s="753"/>
      <c r="FY28" s="753"/>
      <c r="FZ28" s="753"/>
      <c r="GA28" s="754"/>
      <c r="GB28" s="763"/>
      <c r="GC28" s="763"/>
      <c r="GD28" s="763"/>
      <c r="GE28" s="763"/>
      <c r="GF28" s="763"/>
    </row>
    <row r="29" spans="1:188" x14ac:dyDescent="0.2">
      <c r="A29" s="778">
        <v>0.5625</v>
      </c>
      <c r="B29" s="778"/>
      <c r="C29" s="778"/>
      <c r="D29" s="778"/>
      <c r="E29" s="778"/>
      <c r="F29" s="779" t="s">
        <v>3</v>
      </c>
      <c r="G29" s="780"/>
      <c r="H29" s="780"/>
      <c r="I29" s="780"/>
      <c r="J29" s="780"/>
      <c r="K29" s="780"/>
      <c r="L29" s="780"/>
      <c r="M29" s="780"/>
      <c r="N29" s="781"/>
      <c r="O29" s="749" t="s">
        <v>236</v>
      </c>
      <c r="P29" s="750"/>
      <c r="Q29" s="750"/>
      <c r="R29" s="750"/>
      <c r="S29" s="750"/>
      <c r="T29" s="750"/>
      <c r="U29" s="750"/>
      <c r="V29" s="750"/>
      <c r="W29" s="750"/>
      <c r="X29" s="750"/>
      <c r="Y29" s="750"/>
      <c r="Z29" s="751"/>
      <c r="AA29" s="889"/>
      <c r="AB29" s="890"/>
      <c r="AC29" s="890"/>
      <c r="AD29" s="890"/>
      <c r="AE29" s="891"/>
      <c r="AF29" s="782">
        <v>12</v>
      </c>
      <c r="AG29" s="782"/>
      <c r="AH29" s="782"/>
      <c r="AI29" s="782"/>
      <c r="AJ29" s="783">
        <f>CEILING(AF29/VLOOKUP(F29,config!A$3:B$25,2,FALSE),1)</f>
        <v>2</v>
      </c>
      <c r="AK29" s="783"/>
      <c r="AL29" s="783"/>
      <c r="AM29" s="783"/>
      <c r="AN29" s="772">
        <f>VLOOKUP(F29,config!A$3:C$25,3,FALSE)</f>
        <v>8.1018518518518516E-4</v>
      </c>
      <c r="AO29" s="772"/>
      <c r="AP29" s="772"/>
      <c r="AQ29" s="772"/>
      <c r="AR29" s="772"/>
      <c r="AS29" s="509"/>
      <c r="AT29" s="510"/>
      <c r="AU29" s="510"/>
      <c r="AV29" s="772">
        <f>VLOOKUP($F29,config!$A$3:$E$25,5,FALSE)</f>
        <v>0</v>
      </c>
      <c r="AW29" s="772"/>
      <c r="AX29" s="772"/>
      <c r="AY29" s="772"/>
      <c r="AZ29" s="772"/>
      <c r="BA29" s="772">
        <f>VLOOKUP($F29,config!$A$3:$E$25,4,FALSE)</f>
        <v>2.0833333333333333E-3</v>
      </c>
      <c r="BB29" s="772"/>
      <c r="BC29" s="772"/>
      <c r="BD29" s="772"/>
      <c r="BE29" s="772"/>
      <c r="BF29" s="772">
        <f t="shared" si="6"/>
        <v>3.7037037037037038E-3</v>
      </c>
      <c r="BG29" s="772"/>
      <c r="BH29" s="772"/>
      <c r="BI29" s="772"/>
      <c r="BJ29" s="772"/>
      <c r="BK29" s="772">
        <f t="shared" si="7"/>
        <v>5.7870370370370367E-3</v>
      </c>
      <c r="BL29" s="772"/>
      <c r="BM29" s="772"/>
      <c r="BN29" s="772"/>
      <c r="BO29" s="772"/>
      <c r="BP29" s="772">
        <f t="shared" si="8"/>
        <v>0.56620370370370365</v>
      </c>
      <c r="BQ29" s="772"/>
      <c r="BR29" s="772"/>
      <c r="BS29" s="772"/>
      <c r="BT29" s="772"/>
      <c r="BU29" s="2"/>
      <c r="BV29" s="773"/>
      <c r="BW29" s="773"/>
      <c r="BX29" s="773"/>
      <c r="BY29" s="774"/>
      <c r="BZ29" s="775"/>
      <c r="CA29" s="775"/>
      <c r="CB29" s="775"/>
      <c r="CC29" s="775"/>
      <c r="CD29" s="775"/>
      <c r="CE29" s="775"/>
      <c r="CF29" s="775"/>
      <c r="CG29" s="776"/>
      <c r="CH29" s="2"/>
      <c r="CI29" s="763"/>
      <c r="CJ29" s="763"/>
      <c r="CK29" s="763"/>
      <c r="CL29" s="763"/>
      <c r="CM29" s="763"/>
      <c r="CN29" s="763"/>
      <c r="CO29" s="763"/>
      <c r="CP29" s="763"/>
      <c r="CQ29" s="763"/>
      <c r="CR29" s="763"/>
      <c r="CS29" s="2"/>
      <c r="CT29" s="708"/>
      <c r="CU29" s="708"/>
      <c r="CV29" s="708"/>
      <c r="CW29" s="708"/>
      <c r="CX29" s="708"/>
      <c r="CY29" s="708"/>
      <c r="CZ29" s="708"/>
      <c r="DA29" s="708"/>
      <c r="DB29" s="708"/>
      <c r="DC29" s="708"/>
      <c r="DD29" s="708"/>
      <c r="DE29" s="708"/>
      <c r="DF29" s="708"/>
      <c r="DG29" s="708"/>
      <c r="DH29" s="708"/>
      <c r="DI29" s="708"/>
      <c r="DJ29" s="708"/>
      <c r="DK29" s="708"/>
      <c r="DL29" s="708"/>
      <c r="DM29" s="708"/>
      <c r="DN29" s="708"/>
      <c r="DO29" s="708"/>
      <c r="DP29" s="708"/>
      <c r="DQ29" s="708"/>
      <c r="DR29" s="708"/>
      <c r="DS29" s="2"/>
      <c r="DT29" s="763"/>
      <c r="DU29" s="763"/>
      <c r="DV29" s="763"/>
      <c r="DW29" s="763"/>
      <c r="DX29" s="763"/>
      <c r="DY29" s="777" t="s">
        <v>239</v>
      </c>
      <c r="DZ29" s="772"/>
      <c r="EA29" s="772"/>
      <c r="EB29" s="772"/>
      <c r="EC29" s="772"/>
      <c r="ED29" s="772">
        <f t="shared" si="3"/>
        <v>0.55347222222222225</v>
      </c>
      <c r="EE29" s="772"/>
      <c r="EF29" s="772"/>
      <c r="EG29" s="772"/>
      <c r="EH29" s="772"/>
      <c r="EI29" s="763">
        <v>3.472222222222222E-3</v>
      </c>
      <c r="EJ29" s="763"/>
      <c r="EK29" s="763"/>
      <c r="EL29" s="763"/>
      <c r="EM29" s="763"/>
      <c r="EN29" s="772">
        <f t="shared" si="4"/>
        <v>0.55694444444444446</v>
      </c>
      <c r="EO29" s="772"/>
      <c r="EP29" s="772"/>
      <c r="EQ29" s="772"/>
      <c r="ER29" s="772"/>
      <c r="ES29" s="763">
        <v>6.9444444444444447E-4</v>
      </c>
      <c r="ET29" s="763"/>
      <c r="EU29" s="763"/>
      <c r="EV29" s="763"/>
      <c r="EW29" s="763"/>
      <c r="EX29" s="763">
        <v>2.7777777777777779E-3</v>
      </c>
      <c r="EY29" s="763"/>
      <c r="EZ29" s="763"/>
      <c r="FA29" s="763"/>
      <c r="FB29" s="763"/>
      <c r="FC29" s="772">
        <f t="shared" si="5"/>
        <v>0.56041666666666667</v>
      </c>
      <c r="FD29" s="772"/>
      <c r="FE29" s="772"/>
      <c r="FF29" s="772"/>
      <c r="FG29" s="772"/>
      <c r="FH29" s="763"/>
      <c r="FI29" s="763"/>
      <c r="FJ29" s="763"/>
      <c r="FK29" s="763"/>
      <c r="FL29" s="763"/>
      <c r="FM29" s="763"/>
      <c r="FN29" s="763"/>
      <c r="FO29" s="763"/>
      <c r="FP29" s="763"/>
      <c r="FQ29" s="763"/>
      <c r="FR29" s="752"/>
      <c r="FS29" s="753"/>
      <c r="FT29" s="753"/>
      <c r="FU29" s="753"/>
      <c r="FV29" s="753"/>
      <c r="FW29" s="753"/>
      <c r="FX29" s="753"/>
      <c r="FY29" s="753"/>
      <c r="FZ29" s="753"/>
      <c r="GA29" s="754"/>
      <c r="GB29" s="763"/>
      <c r="GC29" s="763"/>
      <c r="GD29" s="763"/>
      <c r="GE29" s="763"/>
      <c r="GF29" s="763"/>
    </row>
    <row r="30" spans="1:188" x14ac:dyDescent="0.2">
      <c r="A30" s="778">
        <v>0.56944444444444442</v>
      </c>
      <c r="B30" s="778"/>
      <c r="C30" s="778"/>
      <c r="D30" s="778"/>
      <c r="E30" s="778"/>
      <c r="F30" s="779" t="s">
        <v>3</v>
      </c>
      <c r="G30" s="780"/>
      <c r="H30" s="780"/>
      <c r="I30" s="780"/>
      <c r="J30" s="780"/>
      <c r="K30" s="780"/>
      <c r="L30" s="780"/>
      <c r="M30" s="780"/>
      <c r="N30" s="781"/>
      <c r="O30" s="746" t="s">
        <v>243</v>
      </c>
      <c r="P30" s="747"/>
      <c r="Q30" s="747"/>
      <c r="R30" s="747"/>
      <c r="S30" s="747"/>
      <c r="T30" s="747"/>
      <c r="U30" s="747"/>
      <c r="V30" s="747"/>
      <c r="W30" s="747"/>
      <c r="X30" s="747"/>
      <c r="Y30" s="747"/>
      <c r="Z30" s="748"/>
      <c r="AA30" s="889"/>
      <c r="AB30" s="890"/>
      <c r="AC30" s="890"/>
      <c r="AD30" s="890"/>
      <c r="AE30" s="891"/>
      <c r="AF30" s="782">
        <v>12</v>
      </c>
      <c r="AG30" s="782"/>
      <c r="AH30" s="782"/>
      <c r="AI30" s="782"/>
      <c r="AJ30" s="783">
        <f>CEILING(AF30/VLOOKUP(F30,config!A$3:B$25,2,FALSE),1)</f>
        <v>2</v>
      </c>
      <c r="AK30" s="783"/>
      <c r="AL30" s="783"/>
      <c r="AM30" s="783"/>
      <c r="AN30" s="772">
        <f>VLOOKUP(F30,config!A$3:C$25,3,FALSE)</f>
        <v>8.1018518518518516E-4</v>
      </c>
      <c r="AO30" s="772"/>
      <c r="AP30" s="772"/>
      <c r="AQ30" s="772"/>
      <c r="AR30" s="772"/>
      <c r="AS30" s="509"/>
      <c r="AT30" s="510"/>
      <c r="AU30" s="510"/>
      <c r="AV30" s="772">
        <f>VLOOKUP($F30,config!$A$3:$E$25,5,FALSE)</f>
        <v>0</v>
      </c>
      <c r="AW30" s="772"/>
      <c r="AX30" s="772"/>
      <c r="AY30" s="772"/>
      <c r="AZ30" s="772"/>
      <c r="BA30" s="772">
        <f>VLOOKUP($F30,config!$A$3:$E$25,4,FALSE)</f>
        <v>2.0833333333333333E-3</v>
      </c>
      <c r="BB30" s="772"/>
      <c r="BC30" s="772"/>
      <c r="BD30" s="772"/>
      <c r="BE30" s="772"/>
      <c r="BF30" s="772">
        <f t="shared" si="6"/>
        <v>3.7037037037037038E-3</v>
      </c>
      <c r="BG30" s="772"/>
      <c r="BH30" s="772"/>
      <c r="BI30" s="772"/>
      <c r="BJ30" s="772"/>
      <c r="BK30" s="772">
        <f t="shared" si="7"/>
        <v>5.7870370370370367E-3</v>
      </c>
      <c r="BL30" s="772"/>
      <c r="BM30" s="772"/>
      <c r="BN30" s="772"/>
      <c r="BO30" s="772"/>
      <c r="BP30" s="772">
        <f t="shared" si="8"/>
        <v>0.57314814814814807</v>
      </c>
      <c r="BQ30" s="772"/>
      <c r="BR30" s="772"/>
      <c r="BS30" s="772"/>
      <c r="BT30" s="772"/>
      <c r="BU30" s="2"/>
      <c r="BV30" s="773"/>
      <c r="BW30" s="773"/>
      <c r="BX30" s="773"/>
      <c r="BY30" s="774"/>
      <c r="BZ30" s="775"/>
      <c r="CA30" s="775"/>
      <c r="CB30" s="775"/>
      <c r="CC30" s="775"/>
      <c r="CD30" s="775"/>
      <c r="CE30" s="775"/>
      <c r="CF30" s="775"/>
      <c r="CG30" s="776"/>
      <c r="CH30" s="2"/>
      <c r="CI30" s="763"/>
      <c r="CJ30" s="763"/>
      <c r="CK30" s="763"/>
      <c r="CL30" s="763"/>
      <c r="CM30" s="763"/>
      <c r="CN30" s="763"/>
      <c r="CO30" s="763"/>
      <c r="CP30" s="763"/>
      <c r="CQ30" s="763"/>
      <c r="CR30" s="763"/>
      <c r="CS30" s="2"/>
      <c r="CT30" s="708"/>
      <c r="CU30" s="708"/>
      <c r="CV30" s="708"/>
      <c r="CW30" s="708"/>
      <c r="CX30" s="708"/>
      <c r="CY30" s="708"/>
      <c r="CZ30" s="708"/>
      <c r="DA30" s="708"/>
      <c r="DB30" s="708"/>
      <c r="DC30" s="708"/>
      <c r="DD30" s="708"/>
      <c r="DE30" s="708"/>
      <c r="DF30" s="708"/>
      <c r="DG30" s="708"/>
      <c r="DH30" s="708"/>
      <c r="DI30" s="708"/>
      <c r="DJ30" s="708"/>
      <c r="DK30" s="708"/>
      <c r="DL30" s="708"/>
      <c r="DM30" s="708"/>
      <c r="DN30" s="708"/>
      <c r="DO30" s="708"/>
      <c r="DP30" s="708"/>
      <c r="DQ30" s="708"/>
      <c r="DR30" s="708"/>
      <c r="DS30" s="2"/>
      <c r="DT30" s="763"/>
      <c r="DU30" s="763"/>
      <c r="DV30" s="763"/>
      <c r="DW30" s="763"/>
      <c r="DX30" s="763"/>
      <c r="DY30" s="777" t="s">
        <v>239</v>
      </c>
      <c r="DZ30" s="772"/>
      <c r="EA30" s="772"/>
      <c r="EB30" s="772"/>
      <c r="EC30" s="772"/>
      <c r="ED30" s="772">
        <f t="shared" si="3"/>
        <v>0.56041666666666667</v>
      </c>
      <c r="EE30" s="772"/>
      <c r="EF30" s="772"/>
      <c r="EG30" s="772"/>
      <c r="EH30" s="772"/>
      <c r="EI30" s="763">
        <v>3.472222222222222E-3</v>
      </c>
      <c r="EJ30" s="763"/>
      <c r="EK30" s="763"/>
      <c r="EL30" s="763"/>
      <c r="EM30" s="763"/>
      <c r="EN30" s="772">
        <f t="shared" si="4"/>
        <v>0.56388888888888888</v>
      </c>
      <c r="EO30" s="772"/>
      <c r="EP30" s="772"/>
      <c r="EQ30" s="772"/>
      <c r="ER30" s="772"/>
      <c r="ES30" s="763">
        <v>6.9444444444444447E-4</v>
      </c>
      <c r="ET30" s="763"/>
      <c r="EU30" s="763"/>
      <c r="EV30" s="763"/>
      <c r="EW30" s="763"/>
      <c r="EX30" s="763">
        <v>2.7777777777777779E-3</v>
      </c>
      <c r="EY30" s="763"/>
      <c r="EZ30" s="763"/>
      <c r="FA30" s="763"/>
      <c r="FB30" s="763"/>
      <c r="FC30" s="772">
        <f t="shared" si="5"/>
        <v>0.56736111111111109</v>
      </c>
      <c r="FD30" s="772"/>
      <c r="FE30" s="772"/>
      <c r="FF30" s="772"/>
      <c r="FG30" s="772"/>
      <c r="FH30" s="763"/>
      <c r="FI30" s="763"/>
      <c r="FJ30" s="763"/>
      <c r="FK30" s="763"/>
      <c r="FL30" s="763"/>
      <c r="FM30" s="763"/>
      <c r="FN30" s="763"/>
      <c r="FO30" s="763"/>
      <c r="FP30" s="763"/>
      <c r="FQ30" s="763"/>
      <c r="FR30" s="752"/>
      <c r="FS30" s="753"/>
      <c r="FT30" s="753"/>
      <c r="FU30" s="753"/>
      <c r="FV30" s="753"/>
      <c r="FW30" s="753"/>
      <c r="FX30" s="753"/>
      <c r="FY30" s="753"/>
      <c r="FZ30" s="753"/>
      <c r="GA30" s="754"/>
      <c r="GB30" s="763"/>
      <c r="GC30" s="763"/>
      <c r="GD30" s="763"/>
      <c r="GE30" s="763"/>
      <c r="GF30" s="763"/>
    </row>
    <row r="31" spans="1:188" x14ac:dyDescent="0.2">
      <c r="A31" s="778">
        <v>0.57986111111111105</v>
      </c>
      <c r="B31" s="778"/>
      <c r="C31" s="778"/>
      <c r="D31" s="778"/>
      <c r="E31" s="778"/>
      <c r="F31" s="779" t="s">
        <v>4</v>
      </c>
      <c r="G31" s="780"/>
      <c r="H31" s="780"/>
      <c r="I31" s="780"/>
      <c r="J31" s="780"/>
      <c r="K31" s="780"/>
      <c r="L31" s="780"/>
      <c r="M31" s="780"/>
      <c r="N31" s="781"/>
      <c r="O31" s="749" t="s">
        <v>236</v>
      </c>
      <c r="P31" s="750"/>
      <c r="Q31" s="750"/>
      <c r="R31" s="750"/>
      <c r="S31" s="750"/>
      <c r="T31" s="750"/>
      <c r="U31" s="750"/>
      <c r="V31" s="750"/>
      <c r="W31" s="750"/>
      <c r="X31" s="750"/>
      <c r="Y31" s="750"/>
      <c r="Z31" s="751"/>
      <c r="AA31" s="889"/>
      <c r="AB31" s="890"/>
      <c r="AC31" s="890"/>
      <c r="AD31" s="890"/>
      <c r="AE31" s="891"/>
      <c r="AF31" s="782">
        <v>12</v>
      </c>
      <c r="AG31" s="782"/>
      <c r="AH31" s="782"/>
      <c r="AI31" s="782"/>
      <c r="AJ31" s="783">
        <f>CEILING(AF31/VLOOKUP(F31,config!A$3:B$25,2,FALSE),1)</f>
        <v>1</v>
      </c>
      <c r="AK31" s="783"/>
      <c r="AL31" s="783"/>
      <c r="AM31" s="783"/>
      <c r="AN31" s="772">
        <f>VLOOKUP(F31,config!A$3:C$25,3,FALSE)</f>
        <v>2.0833333333333333E-3</v>
      </c>
      <c r="AO31" s="772"/>
      <c r="AP31" s="772"/>
      <c r="AQ31" s="772"/>
      <c r="AR31" s="772"/>
      <c r="AS31" s="509"/>
      <c r="AT31" s="510"/>
      <c r="AU31" s="510"/>
      <c r="AV31" s="772">
        <f>VLOOKUP($F31,config!$A$3:$E$25,5,FALSE)</f>
        <v>0</v>
      </c>
      <c r="AW31" s="772"/>
      <c r="AX31" s="772"/>
      <c r="AY31" s="772"/>
      <c r="AZ31" s="772"/>
      <c r="BA31" s="772">
        <f>VLOOKUP($F31,config!$A$3:$E$25,4,FALSE)</f>
        <v>1.3888888888888889E-3</v>
      </c>
      <c r="BB31" s="772"/>
      <c r="BC31" s="772"/>
      <c r="BD31" s="772"/>
      <c r="BE31" s="772"/>
      <c r="BF31" s="772">
        <f t="shared" si="6"/>
        <v>2.0833333333333333E-3</v>
      </c>
      <c r="BG31" s="772"/>
      <c r="BH31" s="772"/>
      <c r="BI31" s="772"/>
      <c r="BJ31" s="772"/>
      <c r="BK31" s="772">
        <f t="shared" si="7"/>
        <v>3.472222222222222E-3</v>
      </c>
      <c r="BL31" s="772"/>
      <c r="BM31" s="772"/>
      <c r="BN31" s="772"/>
      <c r="BO31" s="772"/>
      <c r="BP31" s="772">
        <f t="shared" si="8"/>
        <v>0.58194444444444438</v>
      </c>
      <c r="BQ31" s="772"/>
      <c r="BR31" s="772"/>
      <c r="BS31" s="772"/>
      <c r="BT31" s="772"/>
      <c r="BU31" s="2"/>
      <c r="BV31" s="773"/>
      <c r="BW31" s="773"/>
      <c r="BX31" s="773"/>
      <c r="BY31" s="774"/>
      <c r="BZ31" s="775"/>
      <c r="CA31" s="775"/>
      <c r="CB31" s="775"/>
      <c r="CC31" s="775"/>
      <c r="CD31" s="775"/>
      <c r="CE31" s="775"/>
      <c r="CF31" s="775"/>
      <c r="CG31" s="776"/>
      <c r="CH31" s="2"/>
      <c r="CI31" s="763"/>
      <c r="CJ31" s="763"/>
      <c r="CK31" s="763"/>
      <c r="CL31" s="763"/>
      <c r="CM31" s="763"/>
      <c r="CN31" s="763"/>
      <c r="CO31" s="763"/>
      <c r="CP31" s="763"/>
      <c r="CQ31" s="763"/>
      <c r="CR31" s="763"/>
      <c r="CS31" s="2"/>
      <c r="CT31" s="708"/>
      <c r="CU31" s="708"/>
      <c r="CV31" s="708"/>
      <c r="CW31" s="708"/>
      <c r="CX31" s="708"/>
      <c r="CY31" s="708"/>
      <c r="CZ31" s="708"/>
      <c r="DA31" s="708"/>
      <c r="DB31" s="708"/>
      <c r="DC31" s="708"/>
      <c r="DD31" s="708"/>
      <c r="DE31" s="708"/>
      <c r="DF31" s="708"/>
      <c r="DG31" s="708"/>
      <c r="DH31" s="708"/>
      <c r="DI31" s="708"/>
      <c r="DJ31" s="708"/>
      <c r="DK31" s="708"/>
      <c r="DL31" s="708"/>
      <c r="DM31" s="708"/>
      <c r="DN31" s="708"/>
      <c r="DO31" s="708"/>
      <c r="DP31" s="708"/>
      <c r="DQ31" s="708"/>
      <c r="DR31" s="708"/>
      <c r="DS31" s="2"/>
      <c r="DT31" s="763"/>
      <c r="DU31" s="763"/>
      <c r="DV31" s="763"/>
      <c r="DW31" s="763"/>
      <c r="DX31" s="763"/>
      <c r="DY31" s="777" t="s">
        <v>239</v>
      </c>
      <c r="DZ31" s="772"/>
      <c r="EA31" s="772"/>
      <c r="EB31" s="772"/>
      <c r="EC31" s="772"/>
      <c r="ED31" s="772">
        <f>EN31-EI31</f>
        <v>0.57222222222222219</v>
      </c>
      <c r="EE31" s="772"/>
      <c r="EF31" s="772"/>
      <c r="EG31" s="772"/>
      <c r="EH31" s="772"/>
      <c r="EI31" s="763">
        <v>3.472222222222222E-3</v>
      </c>
      <c r="EJ31" s="763"/>
      <c r="EK31" s="763"/>
      <c r="EL31" s="763"/>
      <c r="EM31" s="763"/>
      <c r="EN31" s="772">
        <f>FC31-EX31-ES31</f>
        <v>0.5756944444444444</v>
      </c>
      <c r="EO31" s="772"/>
      <c r="EP31" s="772"/>
      <c r="EQ31" s="772"/>
      <c r="ER31" s="772"/>
      <c r="ES31" s="763">
        <v>6.9444444444444447E-4</v>
      </c>
      <c r="ET31" s="763"/>
      <c r="EU31" s="763"/>
      <c r="EV31" s="763"/>
      <c r="EW31" s="763"/>
      <c r="EX31" s="763">
        <v>2.0833333333333333E-3</v>
      </c>
      <c r="EY31" s="763"/>
      <c r="EZ31" s="763"/>
      <c r="FA31" s="763"/>
      <c r="FB31" s="763"/>
      <c r="FC31" s="772">
        <f>A31-AV31-BA31</f>
        <v>0.57847222222222217</v>
      </c>
      <c r="FD31" s="772"/>
      <c r="FE31" s="772"/>
      <c r="FF31" s="772"/>
      <c r="FG31" s="772"/>
      <c r="FH31" s="763"/>
      <c r="FI31" s="763"/>
      <c r="FJ31" s="763"/>
      <c r="FK31" s="763"/>
      <c r="FL31" s="763"/>
      <c r="FM31" s="763"/>
      <c r="FN31" s="763"/>
      <c r="FO31" s="763"/>
      <c r="FP31" s="763"/>
      <c r="FQ31" s="763"/>
      <c r="FR31" s="752"/>
      <c r="FS31" s="753"/>
      <c r="FT31" s="753"/>
      <c r="FU31" s="753"/>
      <c r="FV31" s="753"/>
      <c r="FW31" s="753"/>
      <c r="FX31" s="753"/>
      <c r="FY31" s="753"/>
      <c r="FZ31" s="753"/>
      <c r="GA31" s="754"/>
      <c r="GB31" s="763"/>
      <c r="GC31" s="763"/>
      <c r="GD31" s="763"/>
      <c r="GE31" s="763"/>
      <c r="GF31" s="763"/>
    </row>
    <row r="32" spans="1:188" x14ac:dyDescent="0.2">
      <c r="A32" s="778">
        <v>0.58680555555555558</v>
      </c>
      <c r="B32" s="778"/>
      <c r="C32" s="778"/>
      <c r="D32" s="778"/>
      <c r="E32" s="778"/>
      <c r="F32" s="779" t="s">
        <v>4</v>
      </c>
      <c r="G32" s="780"/>
      <c r="H32" s="780"/>
      <c r="I32" s="780"/>
      <c r="J32" s="780"/>
      <c r="K32" s="780"/>
      <c r="L32" s="780"/>
      <c r="M32" s="780"/>
      <c r="N32" s="781"/>
      <c r="O32" s="746" t="s">
        <v>243</v>
      </c>
      <c r="P32" s="747"/>
      <c r="Q32" s="747"/>
      <c r="R32" s="747"/>
      <c r="S32" s="747"/>
      <c r="T32" s="747"/>
      <c r="U32" s="747"/>
      <c r="V32" s="747"/>
      <c r="W32" s="747"/>
      <c r="X32" s="747"/>
      <c r="Y32" s="747"/>
      <c r="Z32" s="748"/>
      <c r="AA32" s="889"/>
      <c r="AB32" s="890"/>
      <c r="AC32" s="890"/>
      <c r="AD32" s="890"/>
      <c r="AE32" s="891"/>
      <c r="AF32" s="782">
        <v>12</v>
      </c>
      <c r="AG32" s="782"/>
      <c r="AH32" s="782"/>
      <c r="AI32" s="782"/>
      <c r="AJ32" s="783">
        <f>CEILING(AF32/VLOOKUP(F32,config!A$3:B$25,2,FALSE),1)</f>
        <v>1</v>
      </c>
      <c r="AK32" s="783"/>
      <c r="AL32" s="783"/>
      <c r="AM32" s="783"/>
      <c r="AN32" s="772">
        <f>VLOOKUP(F32,config!A$3:C$25,3,FALSE)</f>
        <v>2.0833333333333333E-3</v>
      </c>
      <c r="AO32" s="772"/>
      <c r="AP32" s="772"/>
      <c r="AQ32" s="772"/>
      <c r="AR32" s="772"/>
      <c r="AS32" s="509"/>
      <c r="AT32" s="510"/>
      <c r="AU32" s="510"/>
      <c r="AV32" s="772">
        <f>VLOOKUP($F32,config!$A$3:$E$25,5,FALSE)</f>
        <v>0</v>
      </c>
      <c r="AW32" s="772"/>
      <c r="AX32" s="772"/>
      <c r="AY32" s="772"/>
      <c r="AZ32" s="772"/>
      <c r="BA32" s="772">
        <f>VLOOKUP($F32,config!$A$3:$E$25,4,FALSE)</f>
        <v>1.3888888888888889E-3</v>
      </c>
      <c r="BB32" s="772"/>
      <c r="BC32" s="772"/>
      <c r="BD32" s="772"/>
      <c r="BE32" s="772"/>
      <c r="BF32" s="772">
        <f t="shared" si="6"/>
        <v>2.0833333333333333E-3</v>
      </c>
      <c r="BG32" s="772"/>
      <c r="BH32" s="772"/>
      <c r="BI32" s="772"/>
      <c r="BJ32" s="772"/>
      <c r="BK32" s="772">
        <f t="shared" si="7"/>
        <v>3.472222222222222E-3</v>
      </c>
      <c r="BL32" s="772"/>
      <c r="BM32" s="772"/>
      <c r="BN32" s="772"/>
      <c r="BO32" s="772"/>
      <c r="BP32" s="772">
        <f t="shared" si="8"/>
        <v>0.58888888888888891</v>
      </c>
      <c r="BQ32" s="772"/>
      <c r="BR32" s="772"/>
      <c r="BS32" s="772"/>
      <c r="BT32" s="772"/>
      <c r="BU32" s="2"/>
      <c r="BV32" s="773"/>
      <c r="BW32" s="773"/>
      <c r="BX32" s="773"/>
      <c r="BY32" s="774"/>
      <c r="BZ32" s="775"/>
      <c r="CA32" s="775"/>
      <c r="CB32" s="775"/>
      <c r="CC32" s="775"/>
      <c r="CD32" s="775"/>
      <c r="CE32" s="775"/>
      <c r="CF32" s="775"/>
      <c r="CG32" s="776"/>
      <c r="CH32" s="2"/>
      <c r="CI32" s="763"/>
      <c r="CJ32" s="763"/>
      <c r="CK32" s="763"/>
      <c r="CL32" s="763"/>
      <c r="CM32" s="763"/>
      <c r="CN32" s="763"/>
      <c r="CO32" s="763"/>
      <c r="CP32" s="763"/>
      <c r="CQ32" s="763"/>
      <c r="CR32" s="763"/>
      <c r="CS32" s="2"/>
      <c r="CT32" s="708"/>
      <c r="CU32" s="708"/>
      <c r="CV32" s="708"/>
      <c r="CW32" s="708"/>
      <c r="CX32" s="708"/>
      <c r="CY32" s="708"/>
      <c r="CZ32" s="708"/>
      <c r="DA32" s="708"/>
      <c r="DB32" s="708"/>
      <c r="DC32" s="708"/>
      <c r="DD32" s="708"/>
      <c r="DE32" s="708"/>
      <c r="DF32" s="708"/>
      <c r="DG32" s="708"/>
      <c r="DH32" s="708"/>
      <c r="DI32" s="708"/>
      <c r="DJ32" s="708"/>
      <c r="DK32" s="708"/>
      <c r="DL32" s="708"/>
      <c r="DM32" s="708"/>
      <c r="DN32" s="708"/>
      <c r="DO32" s="708"/>
      <c r="DP32" s="708"/>
      <c r="DQ32" s="708"/>
      <c r="DR32" s="708"/>
      <c r="DS32" s="2"/>
      <c r="DT32" s="763"/>
      <c r="DU32" s="763"/>
      <c r="DV32" s="763"/>
      <c r="DW32" s="763"/>
      <c r="DX32" s="763"/>
      <c r="DY32" s="777" t="s">
        <v>239</v>
      </c>
      <c r="DZ32" s="772"/>
      <c r="EA32" s="772"/>
      <c r="EB32" s="772"/>
      <c r="EC32" s="772"/>
      <c r="ED32" s="772">
        <f>EN32-EI32</f>
        <v>0.57916666666666672</v>
      </c>
      <c r="EE32" s="772"/>
      <c r="EF32" s="772"/>
      <c r="EG32" s="772"/>
      <c r="EH32" s="772"/>
      <c r="EI32" s="763">
        <v>3.472222222222222E-3</v>
      </c>
      <c r="EJ32" s="763"/>
      <c r="EK32" s="763"/>
      <c r="EL32" s="763"/>
      <c r="EM32" s="763"/>
      <c r="EN32" s="772">
        <f>FC32-EX32-ES32</f>
        <v>0.58263888888888893</v>
      </c>
      <c r="EO32" s="772"/>
      <c r="EP32" s="772"/>
      <c r="EQ32" s="772"/>
      <c r="ER32" s="772"/>
      <c r="ES32" s="763">
        <v>6.9444444444444447E-4</v>
      </c>
      <c r="ET32" s="763"/>
      <c r="EU32" s="763"/>
      <c r="EV32" s="763"/>
      <c r="EW32" s="763"/>
      <c r="EX32" s="763">
        <v>2.0833333333333333E-3</v>
      </c>
      <c r="EY32" s="763"/>
      <c r="EZ32" s="763"/>
      <c r="FA32" s="763"/>
      <c r="FB32" s="763"/>
      <c r="FC32" s="772">
        <f>A32-AV32-BA32</f>
        <v>0.5854166666666667</v>
      </c>
      <c r="FD32" s="772"/>
      <c r="FE32" s="772"/>
      <c r="FF32" s="772"/>
      <c r="FG32" s="772"/>
      <c r="FH32" s="763"/>
      <c r="FI32" s="763"/>
      <c r="FJ32" s="763"/>
      <c r="FK32" s="763"/>
      <c r="FL32" s="763"/>
      <c r="FM32" s="763"/>
      <c r="FN32" s="763"/>
      <c r="FO32" s="763"/>
      <c r="FP32" s="763"/>
      <c r="FQ32" s="763"/>
      <c r="FR32" s="752"/>
      <c r="FS32" s="753"/>
      <c r="FT32" s="753"/>
      <c r="FU32" s="753"/>
      <c r="FV32" s="753"/>
      <c r="FW32" s="753"/>
      <c r="FX32" s="753"/>
      <c r="FY32" s="753"/>
      <c r="FZ32" s="753"/>
      <c r="GA32" s="754"/>
      <c r="GB32" s="763"/>
      <c r="GC32" s="763"/>
      <c r="GD32" s="763"/>
      <c r="GE32" s="763"/>
      <c r="GF32" s="763"/>
    </row>
    <row r="33" spans="1:188" x14ac:dyDescent="0.2">
      <c r="A33" s="778">
        <v>0.62152777777777779</v>
      </c>
      <c r="B33" s="778"/>
      <c r="C33" s="778"/>
      <c r="D33" s="778"/>
      <c r="E33" s="778"/>
      <c r="F33" s="779" t="s">
        <v>5</v>
      </c>
      <c r="G33" s="780"/>
      <c r="H33" s="780"/>
      <c r="I33" s="780"/>
      <c r="J33" s="780"/>
      <c r="K33" s="780"/>
      <c r="L33" s="780"/>
      <c r="M33" s="780"/>
      <c r="N33" s="781"/>
      <c r="O33" s="749" t="s">
        <v>236</v>
      </c>
      <c r="P33" s="750"/>
      <c r="Q33" s="750"/>
      <c r="R33" s="750"/>
      <c r="S33" s="750"/>
      <c r="T33" s="750"/>
      <c r="U33" s="750"/>
      <c r="V33" s="750"/>
      <c r="W33" s="750"/>
      <c r="X33" s="750"/>
      <c r="Y33" s="750"/>
      <c r="Z33" s="751"/>
      <c r="AA33" s="889"/>
      <c r="AB33" s="890"/>
      <c r="AC33" s="890"/>
      <c r="AD33" s="890"/>
      <c r="AE33" s="891"/>
      <c r="AF33" s="782">
        <v>12</v>
      </c>
      <c r="AG33" s="782"/>
      <c r="AH33" s="782"/>
      <c r="AI33" s="782"/>
      <c r="AJ33" s="783">
        <f>CEILING(AF33/VLOOKUP(F33,config!A$3:B$25,2,FALSE),1)</f>
        <v>1</v>
      </c>
      <c r="AK33" s="783"/>
      <c r="AL33" s="783"/>
      <c r="AM33" s="783"/>
      <c r="AN33" s="772">
        <f>VLOOKUP(F33,config!A$3:C$25,3,FALSE)</f>
        <v>4.1666666666666666E-3</v>
      </c>
      <c r="AO33" s="772"/>
      <c r="AP33" s="772"/>
      <c r="AQ33" s="772"/>
      <c r="AR33" s="772"/>
      <c r="AS33" s="509"/>
      <c r="AT33" s="510"/>
      <c r="AU33" s="510"/>
      <c r="AV33" s="772">
        <f>VLOOKUP($F33,config!$A$3:$E$25,5,FALSE)</f>
        <v>0</v>
      </c>
      <c r="AW33" s="772"/>
      <c r="AX33" s="772"/>
      <c r="AY33" s="772"/>
      <c r="AZ33" s="772"/>
      <c r="BA33" s="772">
        <f>VLOOKUP($F33,config!$A$3:$E$25,4,FALSE)</f>
        <v>1.3888888888888889E-3</v>
      </c>
      <c r="BB33" s="772"/>
      <c r="BC33" s="772"/>
      <c r="BD33" s="772"/>
      <c r="BE33" s="772"/>
      <c r="BF33" s="772">
        <f t="shared" ref="BF33" si="9">AJ33*AN33+(AJ33-1)*(AV33+BA33)</f>
        <v>4.1666666666666666E-3</v>
      </c>
      <c r="BG33" s="772"/>
      <c r="BH33" s="772"/>
      <c r="BI33" s="772"/>
      <c r="BJ33" s="772"/>
      <c r="BK33" s="772">
        <f t="shared" ref="BK33" si="10">BF33+BA33+AV33</f>
        <v>5.5555555555555558E-3</v>
      </c>
      <c r="BL33" s="772"/>
      <c r="BM33" s="772"/>
      <c r="BN33" s="772"/>
      <c r="BO33" s="772"/>
      <c r="BP33" s="772">
        <f t="shared" ref="BP33" si="11">A33+BF33</f>
        <v>0.62569444444444444</v>
      </c>
      <c r="BQ33" s="772"/>
      <c r="BR33" s="772"/>
      <c r="BS33" s="772"/>
      <c r="BT33" s="772"/>
      <c r="BU33" s="2"/>
      <c r="BV33" s="773"/>
      <c r="BW33" s="773"/>
      <c r="BX33" s="773"/>
      <c r="BY33" s="774"/>
      <c r="BZ33" s="775"/>
      <c r="CA33" s="775"/>
      <c r="CB33" s="775"/>
      <c r="CC33" s="775"/>
      <c r="CD33" s="775"/>
      <c r="CE33" s="775"/>
      <c r="CF33" s="775"/>
      <c r="CG33" s="776"/>
      <c r="CH33" s="2"/>
      <c r="CI33" s="763"/>
      <c r="CJ33" s="763"/>
      <c r="CK33" s="763"/>
      <c r="CL33" s="763"/>
      <c r="CM33" s="763"/>
      <c r="CN33" s="763"/>
      <c r="CO33" s="763"/>
      <c r="CP33" s="763"/>
      <c r="CQ33" s="763"/>
      <c r="CR33" s="763"/>
      <c r="CS33" s="2"/>
      <c r="CT33" s="708"/>
      <c r="CU33" s="708"/>
      <c r="CV33" s="708"/>
      <c r="CW33" s="708"/>
      <c r="CX33" s="708"/>
      <c r="CY33" s="708"/>
      <c r="CZ33" s="708"/>
      <c r="DA33" s="708"/>
      <c r="DB33" s="708"/>
      <c r="DC33" s="708"/>
      <c r="DD33" s="708"/>
      <c r="DE33" s="708"/>
      <c r="DF33" s="708"/>
      <c r="DG33" s="708"/>
      <c r="DH33" s="708"/>
      <c r="DI33" s="708"/>
      <c r="DJ33" s="708"/>
      <c r="DK33" s="708"/>
      <c r="DL33" s="708"/>
      <c r="DM33" s="708"/>
      <c r="DN33" s="708"/>
      <c r="DO33" s="708"/>
      <c r="DP33" s="708"/>
      <c r="DQ33" s="708"/>
      <c r="DR33" s="708"/>
      <c r="DS33" s="2"/>
      <c r="DT33" s="763"/>
      <c r="DU33" s="763"/>
      <c r="DV33" s="763"/>
      <c r="DW33" s="763"/>
      <c r="DX33" s="763"/>
      <c r="DY33" s="777" t="s">
        <v>239</v>
      </c>
      <c r="DZ33" s="772"/>
      <c r="EA33" s="772"/>
      <c r="EB33" s="772"/>
      <c r="EC33" s="772"/>
      <c r="ED33" s="772">
        <f t="shared" ref="ED33" si="12">EN33-EI33</f>
        <v>0.61388888888888893</v>
      </c>
      <c r="EE33" s="772"/>
      <c r="EF33" s="772"/>
      <c r="EG33" s="772"/>
      <c r="EH33" s="772"/>
      <c r="EI33" s="763">
        <v>3.472222222222222E-3</v>
      </c>
      <c r="EJ33" s="763"/>
      <c r="EK33" s="763"/>
      <c r="EL33" s="763"/>
      <c r="EM33" s="763"/>
      <c r="EN33" s="772">
        <f t="shared" ref="EN33" si="13">FC33-EX33-ES33</f>
        <v>0.61736111111111114</v>
      </c>
      <c r="EO33" s="772"/>
      <c r="EP33" s="772"/>
      <c r="EQ33" s="772"/>
      <c r="ER33" s="772"/>
      <c r="ES33" s="763">
        <v>6.9444444444444447E-4</v>
      </c>
      <c r="ET33" s="763"/>
      <c r="EU33" s="763"/>
      <c r="EV33" s="763"/>
      <c r="EW33" s="763"/>
      <c r="EX33" s="763">
        <v>2.0833333333333333E-3</v>
      </c>
      <c r="EY33" s="763"/>
      <c r="EZ33" s="763"/>
      <c r="FA33" s="763"/>
      <c r="FB33" s="763"/>
      <c r="FC33" s="772">
        <f t="shared" ref="FC33" si="14">A33-AV33-BA33</f>
        <v>0.62013888888888891</v>
      </c>
      <c r="FD33" s="772"/>
      <c r="FE33" s="772"/>
      <c r="FF33" s="772"/>
      <c r="FG33" s="772"/>
      <c r="FH33" s="763"/>
      <c r="FI33" s="763"/>
      <c r="FJ33" s="763"/>
      <c r="FK33" s="763"/>
      <c r="FL33" s="763"/>
      <c r="FM33" s="763"/>
      <c r="FN33" s="763"/>
      <c r="FO33" s="763"/>
      <c r="FP33" s="763"/>
      <c r="FQ33" s="763"/>
      <c r="FR33" s="752"/>
      <c r="FS33" s="753"/>
      <c r="FT33" s="753"/>
      <c r="FU33" s="753"/>
      <c r="FV33" s="753"/>
      <c r="FW33" s="753"/>
      <c r="FX33" s="753"/>
      <c r="FY33" s="753"/>
      <c r="FZ33" s="753"/>
      <c r="GA33" s="754"/>
      <c r="GB33" s="763"/>
      <c r="GC33" s="763"/>
      <c r="GD33" s="763"/>
      <c r="GE33" s="763"/>
      <c r="GF33" s="763"/>
    </row>
    <row r="34" spans="1:188" x14ac:dyDescent="0.2">
      <c r="A34" s="778">
        <v>0.62847222222222221</v>
      </c>
      <c r="B34" s="778"/>
      <c r="C34" s="778"/>
      <c r="D34" s="778"/>
      <c r="E34" s="778"/>
      <c r="F34" s="779" t="s">
        <v>5</v>
      </c>
      <c r="G34" s="780"/>
      <c r="H34" s="780"/>
      <c r="I34" s="780"/>
      <c r="J34" s="780"/>
      <c r="K34" s="780"/>
      <c r="L34" s="780"/>
      <c r="M34" s="780"/>
      <c r="N34" s="781"/>
      <c r="O34" s="746" t="s">
        <v>243</v>
      </c>
      <c r="P34" s="747"/>
      <c r="Q34" s="747"/>
      <c r="R34" s="747"/>
      <c r="S34" s="747"/>
      <c r="T34" s="747"/>
      <c r="U34" s="747"/>
      <c r="V34" s="747"/>
      <c r="W34" s="747"/>
      <c r="X34" s="747"/>
      <c r="Y34" s="747"/>
      <c r="Z34" s="748"/>
      <c r="AA34" s="889"/>
      <c r="AB34" s="890"/>
      <c r="AC34" s="890"/>
      <c r="AD34" s="890"/>
      <c r="AE34" s="891"/>
      <c r="AF34" s="782">
        <v>12</v>
      </c>
      <c r="AG34" s="782"/>
      <c r="AH34" s="782"/>
      <c r="AI34" s="782"/>
      <c r="AJ34" s="783">
        <f>CEILING(AF34/VLOOKUP(F34,config!A$3:B$25,2,FALSE),1)</f>
        <v>1</v>
      </c>
      <c r="AK34" s="783"/>
      <c r="AL34" s="783"/>
      <c r="AM34" s="783"/>
      <c r="AN34" s="772">
        <f>VLOOKUP(F34,config!A$3:C$25,3,FALSE)</f>
        <v>4.1666666666666666E-3</v>
      </c>
      <c r="AO34" s="772"/>
      <c r="AP34" s="772"/>
      <c r="AQ34" s="772"/>
      <c r="AR34" s="772"/>
      <c r="AS34" s="509"/>
      <c r="AT34" s="510"/>
      <c r="AU34" s="510"/>
      <c r="AV34" s="772">
        <f>VLOOKUP($F34,config!$A$3:$E$25,5,FALSE)</f>
        <v>0</v>
      </c>
      <c r="AW34" s="772"/>
      <c r="AX34" s="772"/>
      <c r="AY34" s="772"/>
      <c r="AZ34" s="772"/>
      <c r="BA34" s="772">
        <f>VLOOKUP($F34,config!$A$3:$E$25,4,FALSE)</f>
        <v>1.3888888888888889E-3</v>
      </c>
      <c r="BB34" s="772"/>
      <c r="BC34" s="772"/>
      <c r="BD34" s="772"/>
      <c r="BE34" s="772"/>
      <c r="BF34" s="772">
        <f t="shared" si="0"/>
        <v>4.1666666666666666E-3</v>
      </c>
      <c r="BG34" s="772"/>
      <c r="BH34" s="772"/>
      <c r="BI34" s="772"/>
      <c r="BJ34" s="772"/>
      <c r="BK34" s="772">
        <f t="shared" si="1"/>
        <v>5.5555555555555558E-3</v>
      </c>
      <c r="BL34" s="772"/>
      <c r="BM34" s="772"/>
      <c r="BN34" s="772"/>
      <c r="BO34" s="772"/>
      <c r="BP34" s="772">
        <f t="shared" si="2"/>
        <v>0.63263888888888886</v>
      </c>
      <c r="BQ34" s="772"/>
      <c r="BR34" s="772"/>
      <c r="BS34" s="772"/>
      <c r="BT34" s="772"/>
      <c r="BU34" s="2"/>
      <c r="BV34" s="773"/>
      <c r="BW34" s="773"/>
      <c r="BX34" s="773"/>
      <c r="BY34" s="774"/>
      <c r="BZ34" s="775"/>
      <c r="CA34" s="775"/>
      <c r="CB34" s="775"/>
      <c r="CC34" s="775"/>
      <c r="CD34" s="775"/>
      <c r="CE34" s="775"/>
      <c r="CF34" s="775"/>
      <c r="CG34" s="776"/>
      <c r="CH34" s="2"/>
      <c r="CI34" s="763"/>
      <c r="CJ34" s="763"/>
      <c r="CK34" s="763"/>
      <c r="CL34" s="763"/>
      <c r="CM34" s="763"/>
      <c r="CN34" s="763"/>
      <c r="CO34" s="763"/>
      <c r="CP34" s="763"/>
      <c r="CQ34" s="763"/>
      <c r="CR34" s="763"/>
      <c r="CS34" s="2"/>
      <c r="CT34" s="708"/>
      <c r="CU34" s="708"/>
      <c r="CV34" s="708"/>
      <c r="CW34" s="708"/>
      <c r="CX34" s="708"/>
      <c r="CY34" s="708"/>
      <c r="CZ34" s="708"/>
      <c r="DA34" s="708"/>
      <c r="DB34" s="708"/>
      <c r="DC34" s="708"/>
      <c r="DD34" s="708"/>
      <c r="DE34" s="708"/>
      <c r="DF34" s="708"/>
      <c r="DG34" s="708"/>
      <c r="DH34" s="708"/>
      <c r="DI34" s="708"/>
      <c r="DJ34" s="708"/>
      <c r="DK34" s="708"/>
      <c r="DL34" s="708"/>
      <c r="DM34" s="708"/>
      <c r="DN34" s="708"/>
      <c r="DO34" s="708"/>
      <c r="DP34" s="708"/>
      <c r="DQ34" s="708"/>
      <c r="DR34" s="708"/>
      <c r="DS34" s="2"/>
      <c r="DT34" s="763"/>
      <c r="DU34" s="763"/>
      <c r="DV34" s="763"/>
      <c r="DW34" s="763"/>
      <c r="DX34" s="763"/>
      <c r="DY34" s="777" t="s">
        <v>239</v>
      </c>
      <c r="DZ34" s="772"/>
      <c r="EA34" s="772"/>
      <c r="EB34" s="772"/>
      <c r="EC34" s="772"/>
      <c r="ED34" s="772">
        <f t="shared" si="3"/>
        <v>0.62083333333333335</v>
      </c>
      <c r="EE34" s="772"/>
      <c r="EF34" s="772"/>
      <c r="EG34" s="772"/>
      <c r="EH34" s="772"/>
      <c r="EI34" s="763">
        <v>3.472222222222222E-3</v>
      </c>
      <c r="EJ34" s="763"/>
      <c r="EK34" s="763"/>
      <c r="EL34" s="763"/>
      <c r="EM34" s="763"/>
      <c r="EN34" s="772">
        <f t="shared" si="4"/>
        <v>0.62430555555555556</v>
      </c>
      <c r="EO34" s="772"/>
      <c r="EP34" s="772"/>
      <c r="EQ34" s="772"/>
      <c r="ER34" s="772"/>
      <c r="ES34" s="763">
        <v>6.9444444444444447E-4</v>
      </c>
      <c r="ET34" s="763"/>
      <c r="EU34" s="763"/>
      <c r="EV34" s="763"/>
      <c r="EW34" s="763"/>
      <c r="EX34" s="763">
        <v>2.0833333333333333E-3</v>
      </c>
      <c r="EY34" s="763"/>
      <c r="EZ34" s="763"/>
      <c r="FA34" s="763"/>
      <c r="FB34" s="763"/>
      <c r="FC34" s="772">
        <f t="shared" si="5"/>
        <v>0.62708333333333333</v>
      </c>
      <c r="FD34" s="772"/>
      <c r="FE34" s="772"/>
      <c r="FF34" s="772"/>
      <c r="FG34" s="772"/>
      <c r="FH34" s="763"/>
      <c r="FI34" s="763"/>
      <c r="FJ34" s="763"/>
      <c r="FK34" s="763"/>
      <c r="FL34" s="763"/>
      <c r="FM34" s="763"/>
      <c r="FN34" s="763"/>
      <c r="FO34" s="763"/>
      <c r="FP34" s="763"/>
      <c r="FQ34" s="763"/>
      <c r="FR34" s="752"/>
      <c r="FS34" s="753"/>
      <c r="FT34" s="753"/>
      <c r="FU34" s="753"/>
      <c r="FV34" s="753"/>
      <c r="FW34" s="753"/>
      <c r="FX34" s="753"/>
      <c r="FY34" s="753"/>
      <c r="FZ34" s="753"/>
      <c r="GA34" s="754"/>
      <c r="GB34" s="763"/>
      <c r="GC34" s="763"/>
      <c r="GD34" s="763"/>
      <c r="GE34" s="763"/>
      <c r="GF34" s="763"/>
    </row>
    <row r="35" spans="1:188" x14ac:dyDescent="0.2">
      <c r="A35" s="778">
        <v>0.66319444444444442</v>
      </c>
      <c r="B35" s="778"/>
      <c r="C35" s="778"/>
      <c r="D35" s="778"/>
      <c r="E35" s="778"/>
      <c r="F35" s="779" t="s">
        <v>7</v>
      </c>
      <c r="G35" s="780"/>
      <c r="H35" s="780"/>
      <c r="I35" s="780"/>
      <c r="J35" s="780"/>
      <c r="K35" s="780"/>
      <c r="L35" s="780"/>
      <c r="M35" s="780"/>
      <c r="N35" s="781"/>
      <c r="O35" s="749" t="s">
        <v>236</v>
      </c>
      <c r="P35" s="750"/>
      <c r="Q35" s="750"/>
      <c r="R35" s="750"/>
      <c r="S35" s="750"/>
      <c r="T35" s="750"/>
      <c r="U35" s="750"/>
      <c r="V35" s="750"/>
      <c r="W35" s="750"/>
      <c r="X35" s="750"/>
      <c r="Y35" s="750"/>
      <c r="Z35" s="751"/>
      <c r="AA35" s="889"/>
      <c r="AB35" s="890"/>
      <c r="AC35" s="890"/>
      <c r="AD35" s="890"/>
      <c r="AE35" s="891"/>
      <c r="AF35" s="782">
        <v>12</v>
      </c>
      <c r="AG35" s="782"/>
      <c r="AH35" s="782"/>
      <c r="AI35" s="782"/>
      <c r="AJ35" s="783">
        <f>CEILING(AF35/VLOOKUP(F35,config!A$3:B$25,2,FALSE),1)</f>
        <v>1</v>
      </c>
      <c r="AK35" s="783"/>
      <c r="AL35" s="783"/>
      <c r="AM35" s="783"/>
      <c r="AN35" s="772">
        <f>VLOOKUP(F35,config!A$3:C$25,3,FALSE)</f>
        <v>1.2499999999999999E-2</v>
      </c>
      <c r="AO35" s="772"/>
      <c r="AP35" s="772"/>
      <c r="AQ35" s="772"/>
      <c r="AR35" s="772"/>
      <c r="AS35" s="509"/>
      <c r="AT35" s="510"/>
      <c r="AU35" s="510"/>
      <c r="AV35" s="772">
        <f>VLOOKUP($F35,config!$A$3:$E$25,5,FALSE)</f>
        <v>0</v>
      </c>
      <c r="AW35" s="772"/>
      <c r="AX35" s="772"/>
      <c r="AY35" s="772"/>
      <c r="AZ35" s="772"/>
      <c r="BA35" s="772">
        <f>VLOOKUP($F35,config!$A$3:$E$25,4,FALSE)</f>
        <v>1.3888888888888889E-3</v>
      </c>
      <c r="BB35" s="772"/>
      <c r="BC35" s="772"/>
      <c r="BD35" s="772"/>
      <c r="BE35" s="772"/>
      <c r="BF35" s="772">
        <f t="shared" si="0"/>
        <v>1.2499999999999999E-2</v>
      </c>
      <c r="BG35" s="772"/>
      <c r="BH35" s="772"/>
      <c r="BI35" s="772"/>
      <c r="BJ35" s="772"/>
      <c r="BK35" s="772">
        <f t="shared" si="1"/>
        <v>1.3888888888888888E-2</v>
      </c>
      <c r="BL35" s="772"/>
      <c r="BM35" s="772"/>
      <c r="BN35" s="772"/>
      <c r="BO35" s="772"/>
      <c r="BP35" s="772">
        <f t="shared" si="2"/>
        <v>0.67569444444444438</v>
      </c>
      <c r="BQ35" s="772"/>
      <c r="BR35" s="772"/>
      <c r="BS35" s="772"/>
      <c r="BT35" s="772"/>
      <c r="BU35" s="2"/>
      <c r="BV35" s="773"/>
      <c r="BW35" s="773"/>
      <c r="BX35" s="773"/>
      <c r="BY35" s="774"/>
      <c r="BZ35" s="775"/>
      <c r="CA35" s="775"/>
      <c r="CB35" s="775"/>
      <c r="CC35" s="775"/>
      <c r="CD35" s="775"/>
      <c r="CE35" s="775"/>
      <c r="CF35" s="775"/>
      <c r="CG35" s="776"/>
      <c r="CH35" s="2"/>
      <c r="CI35" s="763"/>
      <c r="CJ35" s="763"/>
      <c r="CK35" s="763"/>
      <c r="CL35" s="763"/>
      <c r="CM35" s="763"/>
      <c r="CN35" s="763"/>
      <c r="CO35" s="763"/>
      <c r="CP35" s="763"/>
      <c r="CQ35" s="763"/>
      <c r="CR35" s="763"/>
      <c r="CS35" s="2"/>
      <c r="CT35" s="708"/>
      <c r="CU35" s="708"/>
      <c r="CV35" s="708"/>
      <c r="CW35" s="708"/>
      <c r="CX35" s="708"/>
      <c r="CY35" s="708"/>
      <c r="CZ35" s="708"/>
      <c r="DA35" s="708"/>
      <c r="DB35" s="708"/>
      <c r="DC35" s="708"/>
      <c r="DD35" s="708"/>
      <c r="DE35" s="708"/>
      <c r="DF35" s="708"/>
      <c r="DG35" s="708"/>
      <c r="DH35" s="708"/>
      <c r="DI35" s="708"/>
      <c r="DJ35" s="708"/>
      <c r="DK35" s="708"/>
      <c r="DL35" s="708"/>
      <c r="DM35" s="708"/>
      <c r="DN35" s="708"/>
      <c r="DO35" s="708"/>
      <c r="DP35" s="708"/>
      <c r="DQ35" s="708"/>
      <c r="DR35" s="708"/>
      <c r="DS35" s="2"/>
      <c r="DT35" s="763"/>
      <c r="DU35" s="763"/>
      <c r="DV35" s="763"/>
      <c r="DW35" s="763"/>
      <c r="DX35" s="763"/>
      <c r="DY35" s="777" t="s">
        <v>239</v>
      </c>
      <c r="DZ35" s="772"/>
      <c r="EA35" s="772"/>
      <c r="EB35" s="772"/>
      <c r="EC35" s="772"/>
      <c r="ED35" s="772">
        <f t="shared" si="3"/>
        <v>0.65555555555555556</v>
      </c>
      <c r="EE35" s="772"/>
      <c r="EF35" s="772"/>
      <c r="EG35" s="772"/>
      <c r="EH35" s="772"/>
      <c r="EI35" s="763">
        <v>3.472222222222222E-3</v>
      </c>
      <c r="EJ35" s="763"/>
      <c r="EK35" s="763"/>
      <c r="EL35" s="763"/>
      <c r="EM35" s="763"/>
      <c r="EN35" s="772">
        <f t="shared" si="4"/>
        <v>0.65902777777777777</v>
      </c>
      <c r="EO35" s="772"/>
      <c r="EP35" s="772"/>
      <c r="EQ35" s="772"/>
      <c r="ER35" s="772"/>
      <c r="ES35" s="763">
        <v>6.9444444444444447E-4</v>
      </c>
      <c r="ET35" s="763"/>
      <c r="EU35" s="763"/>
      <c r="EV35" s="763"/>
      <c r="EW35" s="763"/>
      <c r="EX35" s="763">
        <v>2.0833333333333333E-3</v>
      </c>
      <c r="EY35" s="763"/>
      <c r="EZ35" s="763"/>
      <c r="FA35" s="763"/>
      <c r="FB35" s="763"/>
      <c r="FC35" s="772">
        <f t="shared" si="5"/>
        <v>0.66180555555555554</v>
      </c>
      <c r="FD35" s="772"/>
      <c r="FE35" s="772"/>
      <c r="FF35" s="772"/>
      <c r="FG35" s="772"/>
      <c r="FH35" s="763"/>
      <c r="FI35" s="763"/>
      <c r="FJ35" s="763"/>
      <c r="FK35" s="763"/>
      <c r="FL35" s="763"/>
      <c r="FM35" s="763"/>
      <c r="FN35" s="763"/>
      <c r="FO35" s="763"/>
      <c r="FP35" s="763"/>
      <c r="FQ35" s="763"/>
      <c r="FR35" s="752"/>
      <c r="FS35" s="753"/>
      <c r="FT35" s="753"/>
      <c r="FU35" s="753"/>
      <c r="FV35" s="753"/>
      <c r="FW35" s="753"/>
      <c r="FX35" s="753"/>
      <c r="FY35" s="753"/>
      <c r="FZ35" s="753"/>
      <c r="GA35" s="754"/>
      <c r="GB35" s="763"/>
      <c r="GC35" s="763"/>
      <c r="GD35" s="763"/>
      <c r="GE35" s="763"/>
      <c r="GF35" s="763"/>
    </row>
    <row r="36" spans="1:188" x14ac:dyDescent="0.2">
      <c r="A36" s="778">
        <v>0.68402777777777779</v>
      </c>
      <c r="B36" s="778"/>
      <c r="C36" s="778"/>
      <c r="D36" s="778"/>
      <c r="E36" s="778"/>
      <c r="F36" s="779" t="s">
        <v>6</v>
      </c>
      <c r="G36" s="780"/>
      <c r="H36" s="780"/>
      <c r="I36" s="780"/>
      <c r="J36" s="780"/>
      <c r="K36" s="780"/>
      <c r="L36" s="780"/>
      <c r="M36" s="780"/>
      <c r="N36" s="781"/>
      <c r="O36" s="746" t="s">
        <v>243</v>
      </c>
      <c r="P36" s="747"/>
      <c r="Q36" s="747"/>
      <c r="R36" s="747"/>
      <c r="S36" s="747"/>
      <c r="T36" s="747"/>
      <c r="U36" s="747"/>
      <c r="V36" s="747"/>
      <c r="W36" s="747"/>
      <c r="X36" s="747"/>
      <c r="Y36" s="747"/>
      <c r="Z36" s="748"/>
      <c r="AA36" s="889"/>
      <c r="AB36" s="890"/>
      <c r="AC36" s="890"/>
      <c r="AD36" s="890"/>
      <c r="AE36" s="891"/>
      <c r="AF36" s="782">
        <v>12</v>
      </c>
      <c r="AG36" s="782"/>
      <c r="AH36" s="782"/>
      <c r="AI36" s="782"/>
      <c r="AJ36" s="783">
        <f>CEILING(AF36/VLOOKUP(F36,config!A$3:B$25,2,FALSE),1)</f>
        <v>1</v>
      </c>
      <c r="AK36" s="783"/>
      <c r="AL36" s="783"/>
      <c r="AM36" s="783"/>
      <c r="AN36" s="772">
        <f>VLOOKUP(F36,config!A$3:C$25,3,FALSE)</f>
        <v>8.3333333333333332E-3</v>
      </c>
      <c r="AO36" s="772"/>
      <c r="AP36" s="772"/>
      <c r="AQ36" s="772"/>
      <c r="AR36" s="772"/>
      <c r="AS36" s="509"/>
      <c r="AT36" s="510"/>
      <c r="AU36" s="510"/>
      <c r="AV36" s="772">
        <f>VLOOKUP($F36,config!$A$3:$E$25,5,FALSE)</f>
        <v>0</v>
      </c>
      <c r="AW36" s="772"/>
      <c r="AX36" s="772"/>
      <c r="AY36" s="772"/>
      <c r="AZ36" s="772"/>
      <c r="BA36" s="772">
        <f>VLOOKUP($F36,config!$A$3:$E$25,4,FALSE)</f>
        <v>1.3888888888888889E-3</v>
      </c>
      <c r="BB36" s="772"/>
      <c r="BC36" s="772"/>
      <c r="BD36" s="772"/>
      <c r="BE36" s="772"/>
      <c r="BF36" s="772">
        <f t="shared" ref="BF36:BF38" si="15">AJ36*AN36+(AJ36-1)*(AV36+BA36)</f>
        <v>8.3333333333333332E-3</v>
      </c>
      <c r="BG36" s="772"/>
      <c r="BH36" s="772"/>
      <c r="BI36" s="772"/>
      <c r="BJ36" s="772"/>
      <c r="BK36" s="772">
        <f t="shared" ref="BK36:BK38" si="16">BF36+BA36+AV36</f>
        <v>9.7222222222222224E-3</v>
      </c>
      <c r="BL36" s="772"/>
      <c r="BM36" s="772"/>
      <c r="BN36" s="772"/>
      <c r="BO36" s="772"/>
      <c r="BP36" s="772">
        <f t="shared" ref="BP36:BP38" si="17">A36+BF36</f>
        <v>0.69236111111111109</v>
      </c>
      <c r="BQ36" s="772"/>
      <c r="BR36" s="772"/>
      <c r="BS36" s="772"/>
      <c r="BT36" s="772"/>
      <c r="BU36" s="2"/>
      <c r="BV36" s="773"/>
      <c r="BW36" s="773"/>
      <c r="BX36" s="773"/>
      <c r="BY36" s="774"/>
      <c r="BZ36" s="775"/>
      <c r="CA36" s="775"/>
      <c r="CB36" s="775"/>
      <c r="CC36" s="775"/>
      <c r="CD36" s="775"/>
      <c r="CE36" s="775"/>
      <c r="CF36" s="775"/>
      <c r="CG36" s="776"/>
      <c r="CH36" s="2"/>
      <c r="CI36" s="763"/>
      <c r="CJ36" s="763"/>
      <c r="CK36" s="763"/>
      <c r="CL36" s="763"/>
      <c r="CM36" s="763"/>
      <c r="CN36" s="763"/>
      <c r="CO36" s="763"/>
      <c r="CP36" s="763"/>
      <c r="CQ36" s="763"/>
      <c r="CR36" s="763"/>
      <c r="CS36" s="2"/>
      <c r="CT36" s="708"/>
      <c r="CU36" s="708"/>
      <c r="CV36" s="708"/>
      <c r="CW36" s="708"/>
      <c r="CX36" s="708"/>
      <c r="CY36" s="708"/>
      <c r="CZ36" s="708"/>
      <c r="DA36" s="708"/>
      <c r="DB36" s="708"/>
      <c r="DC36" s="708"/>
      <c r="DD36" s="708"/>
      <c r="DE36" s="708"/>
      <c r="DF36" s="708"/>
      <c r="DG36" s="708"/>
      <c r="DH36" s="708"/>
      <c r="DI36" s="708"/>
      <c r="DJ36" s="708"/>
      <c r="DK36" s="708"/>
      <c r="DL36" s="708"/>
      <c r="DM36" s="708"/>
      <c r="DN36" s="708"/>
      <c r="DO36" s="708"/>
      <c r="DP36" s="708"/>
      <c r="DQ36" s="708"/>
      <c r="DR36" s="708"/>
      <c r="DS36" s="2"/>
      <c r="DT36" s="763"/>
      <c r="DU36" s="763"/>
      <c r="DV36" s="763"/>
      <c r="DW36" s="763"/>
      <c r="DX36" s="763"/>
      <c r="DY36" s="777" t="s">
        <v>239</v>
      </c>
      <c r="DZ36" s="772"/>
      <c r="EA36" s="772"/>
      <c r="EB36" s="772"/>
      <c r="EC36" s="772"/>
      <c r="ED36" s="772">
        <f t="shared" ref="ED36:ED38" si="18">EN36-EI36</f>
        <v>0.67638888888888893</v>
      </c>
      <c r="EE36" s="772"/>
      <c r="EF36" s="772"/>
      <c r="EG36" s="772"/>
      <c r="EH36" s="772"/>
      <c r="EI36" s="763">
        <v>3.472222222222222E-3</v>
      </c>
      <c r="EJ36" s="763"/>
      <c r="EK36" s="763"/>
      <c r="EL36" s="763"/>
      <c r="EM36" s="763"/>
      <c r="EN36" s="772">
        <f t="shared" ref="EN36:EN38" si="19">FC36-EX36-ES36</f>
        <v>0.67986111111111114</v>
      </c>
      <c r="EO36" s="772"/>
      <c r="EP36" s="772"/>
      <c r="EQ36" s="772"/>
      <c r="ER36" s="772"/>
      <c r="ES36" s="763">
        <v>6.9444444444444447E-4</v>
      </c>
      <c r="ET36" s="763"/>
      <c r="EU36" s="763"/>
      <c r="EV36" s="763"/>
      <c r="EW36" s="763"/>
      <c r="EX36" s="763">
        <v>2.0833333333333333E-3</v>
      </c>
      <c r="EY36" s="763"/>
      <c r="EZ36" s="763"/>
      <c r="FA36" s="763"/>
      <c r="FB36" s="763"/>
      <c r="FC36" s="772">
        <f t="shared" ref="FC36:FC38" si="20">A36-AV36-BA36</f>
        <v>0.68263888888888891</v>
      </c>
      <c r="FD36" s="772"/>
      <c r="FE36" s="772"/>
      <c r="FF36" s="772"/>
      <c r="FG36" s="772"/>
      <c r="FH36" s="763"/>
      <c r="FI36" s="763"/>
      <c r="FJ36" s="763"/>
      <c r="FK36" s="763"/>
      <c r="FL36" s="763"/>
      <c r="FM36" s="763"/>
      <c r="FN36" s="763"/>
      <c r="FO36" s="763"/>
      <c r="FP36" s="763"/>
      <c r="FQ36" s="763"/>
      <c r="FR36" s="752"/>
      <c r="FS36" s="753"/>
      <c r="FT36" s="753"/>
      <c r="FU36" s="753"/>
      <c r="FV36" s="753"/>
      <c r="FW36" s="753"/>
      <c r="FX36" s="753"/>
      <c r="FY36" s="753"/>
      <c r="FZ36" s="753"/>
      <c r="GA36" s="754"/>
      <c r="GB36" s="763"/>
      <c r="GC36" s="763"/>
      <c r="GD36" s="763"/>
      <c r="GE36" s="763"/>
      <c r="GF36" s="763"/>
    </row>
    <row r="37" spans="1:188" x14ac:dyDescent="0.2">
      <c r="A37" s="778">
        <v>0.47916666666666669</v>
      </c>
      <c r="B37" s="778"/>
      <c r="C37" s="778"/>
      <c r="D37" s="778"/>
      <c r="E37" s="778"/>
      <c r="F37" s="779" t="s">
        <v>9</v>
      </c>
      <c r="G37" s="780"/>
      <c r="H37" s="780"/>
      <c r="I37" s="780"/>
      <c r="J37" s="780"/>
      <c r="K37" s="780"/>
      <c r="L37" s="780"/>
      <c r="M37" s="780"/>
      <c r="N37" s="781"/>
      <c r="O37" s="749" t="s">
        <v>236</v>
      </c>
      <c r="P37" s="750"/>
      <c r="Q37" s="750"/>
      <c r="R37" s="750"/>
      <c r="S37" s="750"/>
      <c r="T37" s="750"/>
      <c r="U37" s="750"/>
      <c r="V37" s="750"/>
      <c r="W37" s="750"/>
      <c r="X37" s="750"/>
      <c r="Y37" s="750"/>
      <c r="Z37" s="751"/>
      <c r="AA37" s="889"/>
      <c r="AB37" s="890"/>
      <c r="AC37" s="890"/>
      <c r="AD37" s="890"/>
      <c r="AE37" s="891"/>
      <c r="AF37" s="782">
        <v>12</v>
      </c>
      <c r="AG37" s="782"/>
      <c r="AH37" s="782"/>
      <c r="AI37" s="782"/>
      <c r="AJ37" s="783">
        <f>CEILING(AF37/VLOOKUP(F37,config!A$3:B$25,2,FALSE),1)</f>
        <v>2</v>
      </c>
      <c r="AK37" s="783"/>
      <c r="AL37" s="783"/>
      <c r="AM37" s="783"/>
      <c r="AN37" s="772">
        <f>VLOOKUP(F37,config!A$3:C$25,3,FALSE)</f>
        <v>6.9444444444444447E-4</v>
      </c>
      <c r="AO37" s="772"/>
      <c r="AP37" s="772"/>
      <c r="AQ37" s="772"/>
      <c r="AR37" s="772"/>
      <c r="AS37" s="509"/>
      <c r="AT37" s="510"/>
      <c r="AU37" s="510"/>
      <c r="AV37" s="772">
        <f>VLOOKUP($F37,config!$A$3:$E$25,5,FALSE)</f>
        <v>0</v>
      </c>
      <c r="AW37" s="772"/>
      <c r="AX37" s="772"/>
      <c r="AY37" s="772"/>
      <c r="AZ37" s="772"/>
      <c r="BA37" s="772">
        <f>VLOOKUP($F37,config!$A$3:$E$25,4,FALSE)</f>
        <v>2.0833333333333333E-3</v>
      </c>
      <c r="BB37" s="772"/>
      <c r="BC37" s="772"/>
      <c r="BD37" s="772"/>
      <c r="BE37" s="772"/>
      <c r="BF37" s="772">
        <f t="shared" si="15"/>
        <v>3.472222222222222E-3</v>
      </c>
      <c r="BG37" s="772"/>
      <c r="BH37" s="772"/>
      <c r="BI37" s="772"/>
      <c r="BJ37" s="772"/>
      <c r="BK37" s="772">
        <f t="shared" si="16"/>
        <v>5.5555555555555549E-3</v>
      </c>
      <c r="BL37" s="772"/>
      <c r="BM37" s="772"/>
      <c r="BN37" s="772"/>
      <c r="BO37" s="772"/>
      <c r="BP37" s="772">
        <f t="shared" si="17"/>
        <v>0.4826388888888889</v>
      </c>
      <c r="BQ37" s="772"/>
      <c r="BR37" s="772"/>
      <c r="BS37" s="772"/>
      <c r="BT37" s="772"/>
      <c r="BU37" s="2"/>
      <c r="BV37" s="773"/>
      <c r="BW37" s="773"/>
      <c r="BX37" s="773"/>
      <c r="BY37" s="774"/>
      <c r="BZ37" s="775"/>
      <c r="CA37" s="775"/>
      <c r="CB37" s="775"/>
      <c r="CC37" s="775"/>
      <c r="CD37" s="775"/>
      <c r="CE37" s="775"/>
      <c r="CF37" s="775"/>
      <c r="CG37" s="776"/>
      <c r="CH37" s="2"/>
      <c r="CI37" s="763"/>
      <c r="CJ37" s="763"/>
      <c r="CK37" s="763"/>
      <c r="CL37" s="763"/>
      <c r="CM37" s="763"/>
      <c r="CN37" s="763"/>
      <c r="CO37" s="763"/>
      <c r="CP37" s="763"/>
      <c r="CQ37" s="763"/>
      <c r="CR37" s="763"/>
      <c r="CS37" s="2"/>
      <c r="CT37" s="708"/>
      <c r="CU37" s="708"/>
      <c r="CV37" s="708"/>
      <c r="CW37" s="708"/>
      <c r="CX37" s="708"/>
      <c r="CY37" s="708"/>
      <c r="CZ37" s="708"/>
      <c r="DA37" s="708"/>
      <c r="DB37" s="708"/>
      <c r="DC37" s="708"/>
      <c r="DD37" s="708"/>
      <c r="DE37" s="708"/>
      <c r="DF37" s="708"/>
      <c r="DG37" s="708"/>
      <c r="DH37" s="708"/>
      <c r="DI37" s="708"/>
      <c r="DJ37" s="708"/>
      <c r="DK37" s="708"/>
      <c r="DL37" s="708"/>
      <c r="DM37" s="708"/>
      <c r="DN37" s="708"/>
      <c r="DO37" s="708"/>
      <c r="DP37" s="708"/>
      <c r="DQ37" s="708"/>
      <c r="DR37" s="708"/>
      <c r="DS37" s="2"/>
      <c r="DT37" s="763">
        <v>6.25E-2</v>
      </c>
      <c r="DU37" s="763"/>
      <c r="DV37" s="763"/>
      <c r="DW37" s="763"/>
      <c r="DX37" s="763"/>
      <c r="DY37" s="777" t="s">
        <v>239</v>
      </c>
      <c r="DZ37" s="772"/>
      <c r="EA37" s="772"/>
      <c r="EB37" s="772"/>
      <c r="EC37" s="772"/>
      <c r="ED37" s="772">
        <f t="shared" si="18"/>
        <v>0.47361111111111115</v>
      </c>
      <c r="EE37" s="772"/>
      <c r="EF37" s="772"/>
      <c r="EG37" s="772"/>
      <c r="EH37" s="772"/>
      <c r="EI37" s="763">
        <v>3.472222222222222E-3</v>
      </c>
      <c r="EJ37" s="763"/>
      <c r="EK37" s="763"/>
      <c r="EL37" s="763"/>
      <c r="EM37" s="763"/>
      <c r="EN37" s="772">
        <f t="shared" si="19"/>
        <v>0.47708333333333336</v>
      </c>
      <c r="EO37" s="772"/>
      <c r="EP37" s="772"/>
      <c r="EQ37" s="772"/>
      <c r="ER37" s="772"/>
      <c r="ES37" s="763"/>
      <c r="ET37" s="763"/>
      <c r="EU37" s="763"/>
      <c r="EV37" s="763"/>
      <c r="EW37" s="763"/>
      <c r="EX37" s="763"/>
      <c r="EY37" s="763"/>
      <c r="EZ37" s="763"/>
      <c r="FA37" s="763"/>
      <c r="FB37" s="763"/>
      <c r="FC37" s="772">
        <f t="shared" si="20"/>
        <v>0.47708333333333336</v>
      </c>
      <c r="FD37" s="772"/>
      <c r="FE37" s="772"/>
      <c r="FF37" s="772"/>
      <c r="FG37" s="772"/>
      <c r="FH37" s="763"/>
      <c r="FI37" s="763"/>
      <c r="FJ37" s="763"/>
      <c r="FK37" s="763"/>
      <c r="FL37" s="763"/>
      <c r="FM37" s="763"/>
      <c r="FN37" s="763"/>
      <c r="FO37" s="763"/>
      <c r="FP37" s="763"/>
      <c r="FQ37" s="763"/>
      <c r="FR37" s="752"/>
      <c r="FS37" s="753"/>
      <c r="FT37" s="753"/>
      <c r="FU37" s="753"/>
      <c r="FV37" s="753"/>
      <c r="FW37" s="753"/>
      <c r="FX37" s="753"/>
      <c r="FY37" s="753"/>
      <c r="FZ37" s="753"/>
      <c r="GA37" s="754"/>
      <c r="GB37" s="763"/>
      <c r="GC37" s="763"/>
      <c r="GD37" s="763"/>
      <c r="GE37" s="763"/>
      <c r="GF37" s="763"/>
    </row>
    <row r="38" spans="1:188" x14ac:dyDescent="0.2">
      <c r="A38" s="778">
        <v>0.48958333333333331</v>
      </c>
      <c r="B38" s="778"/>
      <c r="C38" s="778"/>
      <c r="D38" s="778"/>
      <c r="E38" s="778"/>
      <c r="F38" s="779" t="s">
        <v>8</v>
      </c>
      <c r="G38" s="780"/>
      <c r="H38" s="780"/>
      <c r="I38" s="780"/>
      <c r="J38" s="780"/>
      <c r="K38" s="780"/>
      <c r="L38" s="780"/>
      <c r="M38" s="780"/>
      <c r="N38" s="781"/>
      <c r="O38" s="746" t="s">
        <v>243</v>
      </c>
      <c r="P38" s="747"/>
      <c r="Q38" s="747"/>
      <c r="R38" s="747"/>
      <c r="S38" s="747"/>
      <c r="T38" s="747"/>
      <c r="U38" s="747"/>
      <c r="V38" s="747"/>
      <c r="W38" s="747"/>
      <c r="X38" s="747"/>
      <c r="Y38" s="747"/>
      <c r="Z38" s="748"/>
      <c r="AA38" s="889"/>
      <c r="AB38" s="890"/>
      <c r="AC38" s="890"/>
      <c r="AD38" s="890"/>
      <c r="AE38" s="891"/>
      <c r="AF38" s="782">
        <v>12</v>
      </c>
      <c r="AG38" s="782"/>
      <c r="AH38" s="782"/>
      <c r="AI38" s="782"/>
      <c r="AJ38" s="783">
        <f>CEILING(AF38/VLOOKUP(F38,config!A$3:B$25,2,FALSE),1)</f>
        <v>2</v>
      </c>
      <c r="AK38" s="783"/>
      <c r="AL38" s="783"/>
      <c r="AM38" s="783"/>
      <c r="AN38" s="772">
        <f>VLOOKUP(F38,config!A$3:C$25,3,FALSE)</f>
        <v>6.9444444444444447E-4</v>
      </c>
      <c r="AO38" s="772"/>
      <c r="AP38" s="772"/>
      <c r="AQ38" s="772"/>
      <c r="AR38" s="772"/>
      <c r="AS38" s="509"/>
      <c r="AT38" s="510"/>
      <c r="AU38" s="510"/>
      <c r="AV38" s="772">
        <f>VLOOKUP($F38,config!$A$3:$E$25,5,FALSE)</f>
        <v>0</v>
      </c>
      <c r="AW38" s="772"/>
      <c r="AX38" s="772"/>
      <c r="AY38" s="772"/>
      <c r="AZ38" s="772"/>
      <c r="BA38" s="772">
        <f>VLOOKUP($F38,config!$A$3:$E$25,4,FALSE)</f>
        <v>2.0833333333333333E-3</v>
      </c>
      <c r="BB38" s="772"/>
      <c r="BC38" s="772"/>
      <c r="BD38" s="772"/>
      <c r="BE38" s="772"/>
      <c r="BF38" s="772">
        <f t="shared" si="15"/>
        <v>3.472222222222222E-3</v>
      </c>
      <c r="BG38" s="772"/>
      <c r="BH38" s="772"/>
      <c r="BI38" s="772"/>
      <c r="BJ38" s="772"/>
      <c r="BK38" s="772">
        <f t="shared" si="16"/>
        <v>5.5555555555555549E-3</v>
      </c>
      <c r="BL38" s="772"/>
      <c r="BM38" s="772"/>
      <c r="BN38" s="772"/>
      <c r="BO38" s="772"/>
      <c r="BP38" s="772">
        <f t="shared" si="17"/>
        <v>0.49305555555555552</v>
      </c>
      <c r="BQ38" s="772"/>
      <c r="BR38" s="772"/>
      <c r="BS38" s="772"/>
      <c r="BT38" s="772"/>
      <c r="BU38" s="2"/>
      <c r="BV38" s="773"/>
      <c r="BW38" s="773"/>
      <c r="BX38" s="773"/>
      <c r="BY38" s="774"/>
      <c r="BZ38" s="775"/>
      <c r="CA38" s="775"/>
      <c r="CB38" s="775"/>
      <c r="CC38" s="775"/>
      <c r="CD38" s="775"/>
      <c r="CE38" s="775"/>
      <c r="CF38" s="775"/>
      <c r="CG38" s="776"/>
      <c r="CH38" s="2"/>
      <c r="CI38" s="763"/>
      <c r="CJ38" s="763"/>
      <c r="CK38" s="763"/>
      <c r="CL38" s="763"/>
      <c r="CM38" s="763"/>
      <c r="CN38" s="763"/>
      <c r="CO38" s="763"/>
      <c r="CP38" s="763"/>
      <c r="CQ38" s="763"/>
      <c r="CR38" s="763"/>
      <c r="CS38" s="2"/>
      <c r="CT38" s="708"/>
      <c r="CU38" s="708"/>
      <c r="CV38" s="708"/>
      <c r="CW38" s="708"/>
      <c r="CX38" s="708"/>
      <c r="CY38" s="708"/>
      <c r="CZ38" s="708"/>
      <c r="DA38" s="708"/>
      <c r="DB38" s="708"/>
      <c r="DC38" s="708"/>
      <c r="DD38" s="708"/>
      <c r="DE38" s="708"/>
      <c r="DF38" s="708"/>
      <c r="DG38" s="708"/>
      <c r="DH38" s="708"/>
      <c r="DI38" s="708"/>
      <c r="DJ38" s="708"/>
      <c r="DK38" s="708"/>
      <c r="DL38" s="708"/>
      <c r="DM38" s="708"/>
      <c r="DN38" s="708"/>
      <c r="DO38" s="708"/>
      <c r="DP38" s="708"/>
      <c r="DQ38" s="708"/>
      <c r="DR38" s="708"/>
      <c r="DS38" s="2"/>
      <c r="DT38" s="763">
        <v>6.25E-2</v>
      </c>
      <c r="DU38" s="763"/>
      <c r="DV38" s="763"/>
      <c r="DW38" s="763"/>
      <c r="DX38" s="763"/>
      <c r="DY38" s="777" t="s">
        <v>239</v>
      </c>
      <c r="DZ38" s="772"/>
      <c r="EA38" s="772"/>
      <c r="EB38" s="772"/>
      <c r="EC38" s="772"/>
      <c r="ED38" s="772">
        <f t="shared" si="18"/>
        <v>0.48402777777777778</v>
      </c>
      <c r="EE38" s="772"/>
      <c r="EF38" s="772"/>
      <c r="EG38" s="772"/>
      <c r="EH38" s="772"/>
      <c r="EI38" s="763">
        <v>3.472222222222222E-3</v>
      </c>
      <c r="EJ38" s="763"/>
      <c r="EK38" s="763"/>
      <c r="EL38" s="763"/>
      <c r="EM38" s="763"/>
      <c r="EN38" s="772">
        <f t="shared" si="19"/>
        <v>0.48749999999999999</v>
      </c>
      <c r="EO38" s="772"/>
      <c r="EP38" s="772"/>
      <c r="EQ38" s="772"/>
      <c r="ER38" s="772"/>
      <c r="ES38" s="763"/>
      <c r="ET38" s="763"/>
      <c r="EU38" s="763"/>
      <c r="EV38" s="763"/>
      <c r="EW38" s="763"/>
      <c r="EX38" s="763"/>
      <c r="EY38" s="763"/>
      <c r="EZ38" s="763"/>
      <c r="FA38" s="763"/>
      <c r="FB38" s="763"/>
      <c r="FC38" s="772">
        <f t="shared" si="20"/>
        <v>0.48749999999999999</v>
      </c>
      <c r="FD38" s="772"/>
      <c r="FE38" s="772"/>
      <c r="FF38" s="772"/>
      <c r="FG38" s="772"/>
      <c r="FH38" s="763"/>
      <c r="FI38" s="763"/>
      <c r="FJ38" s="763"/>
      <c r="FK38" s="763"/>
      <c r="FL38" s="763"/>
      <c r="FM38" s="763"/>
      <c r="FN38" s="763"/>
      <c r="FO38" s="763"/>
      <c r="FP38" s="763"/>
      <c r="FQ38" s="763"/>
      <c r="FR38" s="752"/>
      <c r="FS38" s="753"/>
      <c r="FT38" s="753"/>
      <c r="FU38" s="753"/>
      <c r="FV38" s="753"/>
      <c r="FW38" s="753"/>
      <c r="FX38" s="753"/>
      <c r="FY38" s="753"/>
      <c r="FZ38" s="753"/>
      <c r="GA38" s="754"/>
      <c r="GB38" s="763"/>
      <c r="GC38" s="763"/>
      <c r="GD38" s="763"/>
      <c r="GE38" s="763"/>
      <c r="GF38" s="763"/>
    </row>
    <row r="39" spans="1:188" x14ac:dyDescent="0.2">
      <c r="A39" s="778">
        <v>0.59722222222222221</v>
      </c>
      <c r="B39" s="778"/>
      <c r="C39" s="778"/>
      <c r="D39" s="778"/>
      <c r="E39" s="778"/>
      <c r="F39" s="779" t="s">
        <v>10</v>
      </c>
      <c r="G39" s="780"/>
      <c r="H39" s="780"/>
      <c r="I39" s="780"/>
      <c r="J39" s="780"/>
      <c r="K39" s="780"/>
      <c r="L39" s="780"/>
      <c r="M39" s="780"/>
      <c r="N39" s="781"/>
      <c r="O39" s="687" t="s">
        <v>236</v>
      </c>
      <c r="P39" s="688"/>
      <c r="Q39" s="688"/>
      <c r="R39" s="688"/>
      <c r="S39" s="688"/>
      <c r="T39" s="688"/>
      <c r="U39" s="688"/>
      <c r="V39" s="688"/>
      <c r="W39" s="688"/>
      <c r="X39" s="688"/>
      <c r="Y39" s="688"/>
      <c r="Z39" s="689"/>
      <c r="AA39" s="889"/>
      <c r="AB39" s="890"/>
      <c r="AC39" s="890"/>
      <c r="AD39" s="890"/>
      <c r="AE39" s="891"/>
      <c r="AF39" s="782">
        <v>12</v>
      </c>
      <c r="AG39" s="782"/>
      <c r="AH39" s="782"/>
      <c r="AI39" s="782"/>
      <c r="AJ39" s="783">
        <f>CEILING(AF39/VLOOKUP(F39,config!A$3:B$25,2,FALSE),1)</f>
        <v>2</v>
      </c>
      <c r="AK39" s="783"/>
      <c r="AL39" s="783"/>
      <c r="AM39" s="783"/>
      <c r="AN39" s="772">
        <f>VLOOKUP(F39,config!A$3:C$25,3,FALSE)</f>
        <v>9.2592592592592585E-4</v>
      </c>
      <c r="AO39" s="772"/>
      <c r="AP39" s="772"/>
      <c r="AQ39" s="772"/>
      <c r="AR39" s="772"/>
      <c r="AS39" s="509"/>
      <c r="AT39" s="510"/>
      <c r="AU39" s="510"/>
      <c r="AV39" s="772">
        <f>VLOOKUP($F39,config!$A$3:$E$25,5,FALSE)</f>
        <v>0</v>
      </c>
      <c r="AW39" s="772"/>
      <c r="AX39" s="772"/>
      <c r="AY39" s="772"/>
      <c r="AZ39" s="772"/>
      <c r="BA39" s="772">
        <f>VLOOKUP($F39,config!$A$3:$E$25,4,FALSE)</f>
        <v>2.0833333333333333E-3</v>
      </c>
      <c r="BB39" s="772"/>
      <c r="BC39" s="772"/>
      <c r="BD39" s="772"/>
      <c r="BE39" s="772"/>
      <c r="BF39" s="772">
        <f t="shared" si="0"/>
        <v>3.9351851851851848E-3</v>
      </c>
      <c r="BG39" s="772"/>
      <c r="BH39" s="772"/>
      <c r="BI39" s="772"/>
      <c r="BJ39" s="772"/>
      <c r="BK39" s="772">
        <f t="shared" si="1"/>
        <v>6.0185185185185185E-3</v>
      </c>
      <c r="BL39" s="772"/>
      <c r="BM39" s="772"/>
      <c r="BN39" s="772"/>
      <c r="BO39" s="772"/>
      <c r="BP39" s="772">
        <f t="shared" si="2"/>
        <v>0.60115740740740742</v>
      </c>
      <c r="BQ39" s="772"/>
      <c r="BR39" s="772"/>
      <c r="BS39" s="772"/>
      <c r="BT39" s="772"/>
      <c r="BU39" s="2"/>
      <c r="BV39" s="773"/>
      <c r="BW39" s="773"/>
      <c r="BX39" s="773"/>
      <c r="BY39" s="774"/>
      <c r="BZ39" s="775"/>
      <c r="CA39" s="775"/>
      <c r="CB39" s="775"/>
      <c r="CC39" s="775"/>
      <c r="CD39" s="775"/>
      <c r="CE39" s="775"/>
      <c r="CF39" s="775"/>
      <c r="CG39" s="776"/>
      <c r="CH39" s="2"/>
      <c r="CI39" s="763"/>
      <c r="CJ39" s="763"/>
      <c r="CK39" s="763"/>
      <c r="CL39" s="763"/>
      <c r="CM39" s="763"/>
      <c r="CN39" s="763"/>
      <c r="CO39" s="763"/>
      <c r="CP39" s="763"/>
      <c r="CQ39" s="763"/>
      <c r="CR39" s="763"/>
      <c r="CS39" s="2"/>
      <c r="CT39" s="708"/>
      <c r="CU39" s="708"/>
      <c r="CV39" s="708"/>
      <c r="CW39" s="708"/>
      <c r="CX39" s="708"/>
      <c r="CY39" s="708"/>
      <c r="CZ39" s="708"/>
      <c r="DA39" s="708"/>
      <c r="DB39" s="708"/>
      <c r="DC39" s="708"/>
      <c r="DD39" s="708"/>
      <c r="DE39" s="708"/>
      <c r="DF39" s="708"/>
      <c r="DG39" s="708"/>
      <c r="DH39" s="708"/>
      <c r="DI39" s="708"/>
      <c r="DJ39" s="708"/>
      <c r="DK39" s="708"/>
      <c r="DL39" s="708"/>
      <c r="DM39" s="708"/>
      <c r="DN39" s="708"/>
      <c r="DO39" s="708"/>
      <c r="DP39" s="708"/>
      <c r="DQ39" s="708"/>
      <c r="DR39" s="708"/>
      <c r="DS39" s="2"/>
      <c r="DT39" s="763"/>
      <c r="DU39" s="763"/>
      <c r="DV39" s="763"/>
      <c r="DW39" s="763"/>
      <c r="DX39" s="763"/>
      <c r="DY39" s="777" t="s">
        <v>239</v>
      </c>
      <c r="DZ39" s="772"/>
      <c r="EA39" s="772"/>
      <c r="EB39" s="772"/>
      <c r="EC39" s="772"/>
      <c r="ED39" s="772">
        <f t="shared" si="3"/>
        <v>0.59166666666666667</v>
      </c>
      <c r="EE39" s="772"/>
      <c r="EF39" s="772"/>
      <c r="EG39" s="772"/>
      <c r="EH39" s="772"/>
      <c r="EI39" s="763">
        <v>3.472222222222222E-3</v>
      </c>
      <c r="EJ39" s="763"/>
      <c r="EK39" s="763"/>
      <c r="EL39" s="763"/>
      <c r="EM39" s="763"/>
      <c r="EN39" s="772">
        <f t="shared" si="4"/>
        <v>0.59513888888888888</v>
      </c>
      <c r="EO39" s="772"/>
      <c r="EP39" s="772"/>
      <c r="EQ39" s="772"/>
      <c r="ER39" s="772"/>
      <c r="ES39" s="763"/>
      <c r="ET39" s="763"/>
      <c r="EU39" s="763"/>
      <c r="EV39" s="763"/>
      <c r="EW39" s="763"/>
      <c r="EX39" s="763"/>
      <c r="EY39" s="763"/>
      <c r="EZ39" s="763"/>
      <c r="FA39" s="763"/>
      <c r="FB39" s="763"/>
      <c r="FC39" s="772">
        <f t="shared" si="5"/>
        <v>0.59513888888888888</v>
      </c>
      <c r="FD39" s="772"/>
      <c r="FE39" s="772"/>
      <c r="FF39" s="772"/>
      <c r="FG39" s="772"/>
      <c r="FH39" s="763"/>
      <c r="FI39" s="763"/>
      <c r="FJ39" s="763"/>
      <c r="FK39" s="763"/>
      <c r="FL39" s="763"/>
      <c r="FM39" s="763"/>
      <c r="FN39" s="763"/>
      <c r="FO39" s="763"/>
      <c r="FP39" s="763"/>
      <c r="FQ39" s="763"/>
      <c r="FR39" s="752"/>
      <c r="FS39" s="753"/>
      <c r="FT39" s="753"/>
      <c r="FU39" s="753"/>
      <c r="FV39" s="753"/>
      <c r="FW39" s="753"/>
      <c r="FX39" s="753"/>
      <c r="FY39" s="753"/>
      <c r="FZ39" s="753"/>
      <c r="GA39" s="754"/>
      <c r="GB39" s="763"/>
      <c r="GC39" s="763"/>
      <c r="GD39" s="763"/>
      <c r="GE39" s="763"/>
      <c r="GF39" s="763"/>
    </row>
    <row r="40" spans="1:188" x14ac:dyDescent="0.2">
      <c r="A40" s="778">
        <v>0.60763888888888895</v>
      </c>
      <c r="B40" s="778"/>
      <c r="C40" s="778"/>
      <c r="D40" s="778"/>
      <c r="E40" s="778"/>
      <c r="F40" s="779" t="s">
        <v>10</v>
      </c>
      <c r="G40" s="780"/>
      <c r="H40" s="780"/>
      <c r="I40" s="780"/>
      <c r="J40" s="780"/>
      <c r="K40" s="780"/>
      <c r="L40" s="780"/>
      <c r="M40" s="780"/>
      <c r="N40" s="781"/>
      <c r="O40" s="746" t="s">
        <v>243</v>
      </c>
      <c r="P40" s="747"/>
      <c r="Q40" s="747"/>
      <c r="R40" s="747"/>
      <c r="S40" s="747"/>
      <c r="T40" s="747"/>
      <c r="U40" s="747"/>
      <c r="V40" s="747"/>
      <c r="W40" s="747"/>
      <c r="X40" s="747"/>
      <c r="Y40" s="747"/>
      <c r="Z40" s="748"/>
      <c r="AA40" s="889"/>
      <c r="AB40" s="890"/>
      <c r="AC40" s="890"/>
      <c r="AD40" s="890"/>
      <c r="AE40" s="891"/>
      <c r="AF40" s="782">
        <v>12</v>
      </c>
      <c r="AG40" s="782"/>
      <c r="AH40" s="782"/>
      <c r="AI40" s="782"/>
      <c r="AJ40" s="783">
        <f>CEILING(AF40/VLOOKUP(F40,config!A$3:B$25,2,FALSE),1)</f>
        <v>2</v>
      </c>
      <c r="AK40" s="783"/>
      <c r="AL40" s="783"/>
      <c r="AM40" s="783"/>
      <c r="AN40" s="772">
        <f>VLOOKUP(F40,config!A$3:C$25,3,FALSE)</f>
        <v>9.2592592592592585E-4</v>
      </c>
      <c r="AO40" s="772"/>
      <c r="AP40" s="772"/>
      <c r="AQ40" s="772"/>
      <c r="AR40" s="772"/>
      <c r="AS40" s="509"/>
      <c r="AT40" s="510"/>
      <c r="AU40" s="510"/>
      <c r="AV40" s="772">
        <f>VLOOKUP($F40,config!$A$3:$E$25,5,FALSE)</f>
        <v>0</v>
      </c>
      <c r="AW40" s="772"/>
      <c r="AX40" s="772"/>
      <c r="AY40" s="772"/>
      <c r="AZ40" s="772"/>
      <c r="BA40" s="772">
        <f>VLOOKUP($F40,config!$A$3:$E$25,4,FALSE)</f>
        <v>2.0833333333333333E-3</v>
      </c>
      <c r="BB40" s="772"/>
      <c r="BC40" s="772"/>
      <c r="BD40" s="772"/>
      <c r="BE40" s="772"/>
      <c r="BF40" s="772">
        <f t="shared" si="0"/>
        <v>3.9351851851851848E-3</v>
      </c>
      <c r="BG40" s="772"/>
      <c r="BH40" s="772"/>
      <c r="BI40" s="772"/>
      <c r="BJ40" s="772"/>
      <c r="BK40" s="772">
        <f t="shared" si="1"/>
        <v>6.0185185185185185E-3</v>
      </c>
      <c r="BL40" s="772"/>
      <c r="BM40" s="772"/>
      <c r="BN40" s="772"/>
      <c r="BO40" s="772"/>
      <c r="BP40" s="772">
        <f t="shared" si="2"/>
        <v>0.61157407407407416</v>
      </c>
      <c r="BQ40" s="772"/>
      <c r="BR40" s="772"/>
      <c r="BS40" s="772"/>
      <c r="BT40" s="772"/>
      <c r="BU40" s="2"/>
      <c r="BV40" s="773"/>
      <c r="BW40" s="773"/>
      <c r="BX40" s="773"/>
      <c r="BY40" s="774"/>
      <c r="BZ40" s="775"/>
      <c r="CA40" s="775"/>
      <c r="CB40" s="775"/>
      <c r="CC40" s="775"/>
      <c r="CD40" s="775"/>
      <c r="CE40" s="775"/>
      <c r="CF40" s="775"/>
      <c r="CG40" s="776"/>
      <c r="CH40" s="2"/>
      <c r="CI40" s="763"/>
      <c r="CJ40" s="763"/>
      <c r="CK40" s="763"/>
      <c r="CL40" s="763"/>
      <c r="CM40" s="763"/>
      <c r="CN40" s="763"/>
      <c r="CO40" s="763"/>
      <c r="CP40" s="763"/>
      <c r="CQ40" s="763"/>
      <c r="CR40" s="763"/>
      <c r="CS40" s="2"/>
      <c r="CT40" s="708"/>
      <c r="CU40" s="708"/>
      <c r="CV40" s="708"/>
      <c r="CW40" s="708"/>
      <c r="CX40" s="708"/>
      <c r="CY40" s="708"/>
      <c r="CZ40" s="708"/>
      <c r="DA40" s="708"/>
      <c r="DB40" s="708"/>
      <c r="DC40" s="708"/>
      <c r="DD40" s="708"/>
      <c r="DE40" s="708"/>
      <c r="DF40" s="708"/>
      <c r="DG40" s="708"/>
      <c r="DH40" s="708"/>
      <c r="DI40" s="708"/>
      <c r="DJ40" s="708"/>
      <c r="DK40" s="708"/>
      <c r="DL40" s="708"/>
      <c r="DM40" s="708"/>
      <c r="DN40" s="708"/>
      <c r="DO40" s="708"/>
      <c r="DP40" s="708"/>
      <c r="DQ40" s="708"/>
      <c r="DR40" s="708"/>
      <c r="DS40" s="2"/>
      <c r="DT40" s="763"/>
      <c r="DU40" s="763"/>
      <c r="DV40" s="763"/>
      <c r="DW40" s="763"/>
      <c r="DX40" s="763"/>
      <c r="DY40" s="777" t="s">
        <v>239</v>
      </c>
      <c r="DZ40" s="772"/>
      <c r="EA40" s="772"/>
      <c r="EB40" s="772"/>
      <c r="EC40" s="772"/>
      <c r="ED40" s="772">
        <f t="shared" si="3"/>
        <v>0.60208333333333341</v>
      </c>
      <c r="EE40" s="772"/>
      <c r="EF40" s="772"/>
      <c r="EG40" s="772"/>
      <c r="EH40" s="772"/>
      <c r="EI40" s="763">
        <v>3.472222222222222E-3</v>
      </c>
      <c r="EJ40" s="763"/>
      <c r="EK40" s="763"/>
      <c r="EL40" s="763"/>
      <c r="EM40" s="763"/>
      <c r="EN40" s="772">
        <f t="shared" si="4"/>
        <v>0.60555555555555562</v>
      </c>
      <c r="EO40" s="772"/>
      <c r="EP40" s="772"/>
      <c r="EQ40" s="772"/>
      <c r="ER40" s="772"/>
      <c r="ES40" s="763"/>
      <c r="ET40" s="763"/>
      <c r="EU40" s="763"/>
      <c r="EV40" s="763"/>
      <c r="EW40" s="763"/>
      <c r="EX40" s="763"/>
      <c r="EY40" s="763"/>
      <c r="EZ40" s="763"/>
      <c r="FA40" s="763"/>
      <c r="FB40" s="763"/>
      <c r="FC40" s="772">
        <f t="shared" si="5"/>
        <v>0.60555555555555562</v>
      </c>
      <c r="FD40" s="772"/>
      <c r="FE40" s="772"/>
      <c r="FF40" s="772"/>
      <c r="FG40" s="772"/>
      <c r="FH40" s="763"/>
      <c r="FI40" s="763"/>
      <c r="FJ40" s="763"/>
      <c r="FK40" s="763"/>
      <c r="FL40" s="763"/>
      <c r="FM40" s="763"/>
      <c r="FN40" s="763"/>
      <c r="FO40" s="763"/>
      <c r="FP40" s="763"/>
      <c r="FQ40" s="763"/>
      <c r="FR40" s="752"/>
      <c r="FS40" s="753"/>
      <c r="FT40" s="753"/>
      <c r="FU40" s="753"/>
      <c r="FV40" s="753"/>
      <c r="FW40" s="753"/>
      <c r="FX40" s="753"/>
      <c r="FY40" s="753"/>
      <c r="FZ40" s="753"/>
      <c r="GA40" s="754"/>
      <c r="GB40" s="763"/>
      <c r="GC40" s="763"/>
      <c r="GD40" s="763"/>
      <c r="GE40" s="763"/>
      <c r="GF40" s="763"/>
    </row>
    <row r="41" spans="1:188" x14ac:dyDescent="0.2">
      <c r="A41" s="778">
        <v>0.50347222222222221</v>
      </c>
      <c r="B41" s="778"/>
      <c r="C41" s="778"/>
      <c r="D41" s="778"/>
      <c r="E41" s="778"/>
      <c r="F41" s="779" t="s">
        <v>11</v>
      </c>
      <c r="G41" s="780"/>
      <c r="H41" s="780"/>
      <c r="I41" s="780"/>
      <c r="J41" s="780"/>
      <c r="K41" s="780"/>
      <c r="L41" s="780"/>
      <c r="M41" s="780"/>
      <c r="N41" s="781"/>
      <c r="O41" s="687" t="s">
        <v>236</v>
      </c>
      <c r="P41" s="688"/>
      <c r="Q41" s="688"/>
      <c r="R41" s="688"/>
      <c r="S41" s="688"/>
      <c r="T41" s="688"/>
      <c r="U41" s="688"/>
      <c r="V41" s="688"/>
      <c r="W41" s="688"/>
      <c r="X41" s="688"/>
      <c r="Y41" s="688"/>
      <c r="Z41" s="689"/>
      <c r="AA41" s="889"/>
      <c r="AB41" s="890"/>
      <c r="AC41" s="890"/>
      <c r="AD41" s="890"/>
      <c r="AE41" s="891"/>
      <c r="AF41" s="782">
        <v>12</v>
      </c>
      <c r="AG41" s="782"/>
      <c r="AH41" s="782"/>
      <c r="AI41" s="782"/>
      <c r="AJ41" s="783">
        <f>CEILING(AF41/VLOOKUP(F41,config!A$3:B$25,2,FALSE),1)</f>
        <v>1</v>
      </c>
      <c r="AK41" s="783"/>
      <c r="AL41" s="783"/>
      <c r="AM41" s="783"/>
      <c r="AN41" s="772">
        <f>VLOOKUP(F41,config!A$3:C$25,3,FALSE)</f>
        <v>1.2499999999999999E-2</v>
      </c>
      <c r="AO41" s="772"/>
      <c r="AP41" s="772"/>
      <c r="AQ41" s="772"/>
      <c r="AR41" s="772"/>
      <c r="AS41" s="509"/>
      <c r="AT41" s="510"/>
      <c r="AU41" s="510"/>
      <c r="AV41" s="772">
        <f>VLOOKUP($F41,config!$A$3:$E$25,5,FALSE)</f>
        <v>0</v>
      </c>
      <c r="AW41" s="772"/>
      <c r="AX41" s="772"/>
      <c r="AY41" s="772"/>
      <c r="AZ41" s="772"/>
      <c r="BA41" s="772">
        <f>VLOOKUP($F41,config!$A$3:$E$25,4,FALSE)</f>
        <v>1.3888888888888889E-3</v>
      </c>
      <c r="BB41" s="772"/>
      <c r="BC41" s="772"/>
      <c r="BD41" s="772"/>
      <c r="BE41" s="772"/>
      <c r="BF41" s="772">
        <f t="shared" ref="BF41:BF42" si="21">AJ41*AN41+(AJ41-1)*(AV41+BA41)</f>
        <v>1.2499999999999999E-2</v>
      </c>
      <c r="BG41" s="772"/>
      <c r="BH41" s="772"/>
      <c r="BI41" s="772"/>
      <c r="BJ41" s="772"/>
      <c r="BK41" s="772">
        <f t="shared" ref="BK41:BK42" si="22">BF41+BA41+AV41</f>
        <v>1.3888888888888888E-2</v>
      </c>
      <c r="BL41" s="772"/>
      <c r="BM41" s="772"/>
      <c r="BN41" s="772"/>
      <c r="BO41" s="772"/>
      <c r="BP41" s="772">
        <f t="shared" ref="BP41:BP42" si="23">A41+BF41</f>
        <v>0.51597222222222217</v>
      </c>
      <c r="BQ41" s="772"/>
      <c r="BR41" s="772"/>
      <c r="BS41" s="772"/>
      <c r="BT41" s="772"/>
      <c r="BU41" s="2"/>
      <c r="BV41" s="773"/>
      <c r="BW41" s="773"/>
      <c r="BX41" s="773"/>
      <c r="BY41" s="774"/>
      <c r="BZ41" s="775"/>
      <c r="CA41" s="775"/>
      <c r="CB41" s="775"/>
      <c r="CC41" s="775"/>
      <c r="CD41" s="775"/>
      <c r="CE41" s="775"/>
      <c r="CF41" s="775"/>
      <c r="CG41" s="776"/>
      <c r="CH41" s="2"/>
      <c r="CI41" s="763"/>
      <c r="CJ41" s="763"/>
      <c r="CK41" s="763"/>
      <c r="CL41" s="763"/>
      <c r="CM41" s="763"/>
      <c r="CN41" s="763"/>
      <c r="CO41" s="763"/>
      <c r="CP41" s="763"/>
      <c r="CQ41" s="763"/>
      <c r="CR41" s="763"/>
      <c r="CS41" s="2"/>
      <c r="CT41" s="708"/>
      <c r="CU41" s="708"/>
      <c r="CV41" s="708"/>
      <c r="CW41" s="708"/>
      <c r="CX41" s="708"/>
      <c r="CY41" s="708"/>
      <c r="CZ41" s="708"/>
      <c r="DA41" s="708"/>
      <c r="DB41" s="708"/>
      <c r="DC41" s="708"/>
      <c r="DD41" s="708"/>
      <c r="DE41" s="708"/>
      <c r="DF41" s="708"/>
      <c r="DG41" s="708"/>
      <c r="DH41" s="708"/>
      <c r="DI41" s="708"/>
      <c r="DJ41" s="708"/>
      <c r="DK41" s="708"/>
      <c r="DL41" s="708"/>
      <c r="DM41" s="708"/>
      <c r="DN41" s="708"/>
      <c r="DO41" s="708"/>
      <c r="DP41" s="708"/>
      <c r="DQ41" s="708"/>
      <c r="DR41" s="708"/>
      <c r="DS41" s="2"/>
      <c r="DT41" s="763"/>
      <c r="DU41" s="763"/>
      <c r="DV41" s="763"/>
      <c r="DW41" s="763"/>
      <c r="DX41" s="763"/>
      <c r="DY41" s="777" t="s">
        <v>239</v>
      </c>
      <c r="DZ41" s="772"/>
      <c r="EA41" s="772"/>
      <c r="EB41" s="772"/>
      <c r="EC41" s="772"/>
      <c r="ED41" s="772">
        <f t="shared" ref="ED41:ED42" si="24">EN41-EI41</f>
        <v>0.49861111111111112</v>
      </c>
      <c r="EE41" s="772"/>
      <c r="EF41" s="772"/>
      <c r="EG41" s="772"/>
      <c r="EH41" s="772"/>
      <c r="EI41" s="763">
        <v>3.472222222222222E-3</v>
      </c>
      <c r="EJ41" s="763"/>
      <c r="EK41" s="763"/>
      <c r="EL41" s="763"/>
      <c r="EM41" s="763"/>
      <c r="EN41" s="772">
        <f t="shared" ref="EN41:EN42" si="25">FC41-EX41-ES41</f>
        <v>0.50208333333333333</v>
      </c>
      <c r="EO41" s="772"/>
      <c r="EP41" s="772"/>
      <c r="EQ41" s="772"/>
      <c r="ER41" s="772"/>
      <c r="ES41" s="763"/>
      <c r="ET41" s="763"/>
      <c r="EU41" s="763"/>
      <c r="EV41" s="763"/>
      <c r="EW41" s="763"/>
      <c r="EX41" s="763"/>
      <c r="EY41" s="763"/>
      <c r="EZ41" s="763"/>
      <c r="FA41" s="763"/>
      <c r="FB41" s="763"/>
      <c r="FC41" s="772">
        <f t="shared" ref="FC41:FC42" si="26">A41-AV41-BA41</f>
        <v>0.50208333333333333</v>
      </c>
      <c r="FD41" s="772"/>
      <c r="FE41" s="772"/>
      <c r="FF41" s="772"/>
      <c r="FG41" s="772"/>
      <c r="FH41" s="763"/>
      <c r="FI41" s="763"/>
      <c r="FJ41" s="763"/>
      <c r="FK41" s="763"/>
      <c r="FL41" s="763"/>
      <c r="FM41" s="763"/>
      <c r="FN41" s="763"/>
      <c r="FO41" s="763"/>
      <c r="FP41" s="763"/>
      <c r="FQ41" s="763"/>
      <c r="FR41" s="752"/>
      <c r="FS41" s="753"/>
      <c r="FT41" s="753"/>
      <c r="FU41" s="753"/>
      <c r="FV41" s="753"/>
      <c r="FW41" s="753"/>
      <c r="FX41" s="753"/>
      <c r="FY41" s="753"/>
      <c r="FZ41" s="753"/>
      <c r="GA41" s="754"/>
      <c r="GB41" s="763"/>
      <c r="GC41" s="763"/>
      <c r="GD41" s="763"/>
      <c r="GE41" s="763"/>
      <c r="GF41" s="763"/>
    </row>
    <row r="42" spans="1:188" x14ac:dyDescent="0.2">
      <c r="A42" s="778">
        <v>0.52083333333333337</v>
      </c>
      <c r="B42" s="778"/>
      <c r="C42" s="778"/>
      <c r="D42" s="778"/>
      <c r="E42" s="778"/>
      <c r="F42" s="779" t="s">
        <v>11</v>
      </c>
      <c r="G42" s="780"/>
      <c r="H42" s="780"/>
      <c r="I42" s="780"/>
      <c r="J42" s="780"/>
      <c r="K42" s="780"/>
      <c r="L42" s="780"/>
      <c r="M42" s="780"/>
      <c r="N42" s="781"/>
      <c r="O42" s="746" t="s">
        <v>243</v>
      </c>
      <c r="P42" s="747"/>
      <c r="Q42" s="747"/>
      <c r="R42" s="747"/>
      <c r="S42" s="747"/>
      <c r="T42" s="747"/>
      <c r="U42" s="747"/>
      <c r="V42" s="747"/>
      <c r="W42" s="747"/>
      <c r="X42" s="747"/>
      <c r="Y42" s="747"/>
      <c r="Z42" s="748"/>
      <c r="AA42" s="889"/>
      <c r="AB42" s="890"/>
      <c r="AC42" s="890"/>
      <c r="AD42" s="890"/>
      <c r="AE42" s="891"/>
      <c r="AF42" s="782">
        <v>12</v>
      </c>
      <c r="AG42" s="782"/>
      <c r="AH42" s="782"/>
      <c r="AI42" s="782"/>
      <c r="AJ42" s="783">
        <f>CEILING(AF42/VLOOKUP(F42,config!A$3:B$25,2,FALSE),1)</f>
        <v>1</v>
      </c>
      <c r="AK42" s="783"/>
      <c r="AL42" s="783"/>
      <c r="AM42" s="783"/>
      <c r="AN42" s="772">
        <f>VLOOKUP(F42,config!A$3:C$25,3,FALSE)</f>
        <v>1.2499999999999999E-2</v>
      </c>
      <c r="AO42" s="772"/>
      <c r="AP42" s="772"/>
      <c r="AQ42" s="772"/>
      <c r="AR42" s="772"/>
      <c r="AS42" s="509"/>
      <c r="AT42" s="510"/>
      <c r="AU42" s="510"/>
      <c r="AV42" s="772">
        <f>VLOOKUP($F42,config!$A$3:$E$25,5,FALSE)</f>
        <v>0</v>
      </c>
      <c r="AW42" s="772"/>
      <c r="AX42" s="772"/>
      <c r="AY42" s="772"/>
      <c r="AZ42" s="772"/>
      <c r="BA42" s="772">
        <f>VLOOKUP($F42,config!$A$3:$E$25,4,FALSE)</f>
        <v>1.3888888888888889E-3</v>
      </c>
      <c r="BB42" s="772"/>
      <c r="BC42" s="772"/>
      <c r="BD42" s="772"/>
      <c r="BE42" s="772"/>
      <c r="BF42" s="772">
        <f t="shared" si="21"/>
        <v>1.2499999999999999E-2</v>
      </c>
      <c r="BG42" s="772"/>
      <c r="BH42" s="772"/>
      <c r="BI42" s="772"/>
      <c r="BJ42" s="772"/>
      <c r="BK42" s="772">
        <f t="shared" si="22"/>
        <v>1.3888888888888888E-2</v>
      </c>
      <c r="BL42" s="772"/>
      <c r="BM42" s="772"/>
      <c r="BN42" s="772"/>
      <c r="BO42" s="772"/>
      <c r="BP42" s="772">
        <f t="shared" si="23"/>
        <v>0.53333333333333333</v>
      </c>
      <c r="BQ42" s="772"/>
      <c r="BR42" s="772"/>
      <c r="BS42" s="772"/>
      <c r="BT42" s="772"/>
      <c r="BU42" s="2"/>
      <c r="BV42" s="773"/>
      <c r="BW42" s="773"/>
      <c r="BX42" s="773"/>
      <c r="BY42" s="774"/>
      <c r="BZ42" s="775"/>
      <c r="CA42" s="775"/>
      <c r="CB42" s="775"/>
      <c r="CC42" s="775"/>
      <c r="CD42" s="775"/>
      <c r="CE42" s="775"/>
      <c r="CF42" s="775"/>
      <c r="CG42" s="776"/>
      <c r="CH42" s="2"/>
      <c r="CI42" s="763"/>
      <c r="CJ42" s="763"/>
      <c r="CK42" s="763"/>
      <c r="CL42" s="763"/>
      <c r="CM42" s="763"/>
      <c r="CN42" s="763"/>
      <c r="CO42" s="763"/>
      <c r="CP42" s="763"/>
      <c r="CQ42" s="763"/>
      <c r="CR42" s="763"/>
      <c r="CS42" s="2"/>
      <c r="CT42" s="708"/>
      <c r="CU42" s="708"/>
      <c r="CV42" s="708"/>
      <c r="CW42" s="708"/>
      <c r="CX42" s="708"/>
      <c r="CY42" s="708"/>
      <c r="CZ42" s="708"/>
      <c r="DA42" s="708"/>
      <c r="DB42" s="708"/>
      <c r="DC42" s="708"/>
      <c r="DD42" s="708"/>
      <c r="DE42" s="708"/>
      <c r="DF42" s="708"/>
      <c r="DG42" s="708"/>
      <c r="DH42" s="708"/>
      <c r="DI42" s="708"/>
      <c r="DJ42" s="708"/>
      <c r="DK42" s="708"/>
      <c r="DL42" s="708"/>
      <c r="DM42" s="708"/>
      <c r="DN42" s="708"/>
      <c r="DO42" s="708"/>
      <c r="DP42" s="708"/>
      <c r="DQ42" s="708"/>
      <c r="DR42" s="708"/>
      <c r="DS42" s="2"/>
      <c r="DT42" s="763"/>
      <c r="DU42" s="763"/>
      <c r="DV42" s="763"/>
      <c r="DW42" s="763"/>
      <c r="DX42" s="763"/>
      <c r="DY42" s="777" t="s">
        <v>239</v>
      </c>
      <c r="DZ42" s="772"/>
      <c r="EA42" s="772"/>
      <c r="EB42" s="772"/>
      <c r="EC42" s="772"/>
      <c r="ED42" s="772">
        <f t="shared" si="24"/>
        <v>0.51597222222222228</v>
      </c>
      <c r="EE42" s="772"/>
      <c r="EF42" s="772"/>
      <c r="EG42" s="772"/>
      <c r="EH42" s="772"/>
      <c r="EI42" s="763">
        <v>3.472222222222222E-3</v>
      </c>
      <c r="EJ42" s="763"/>
      <c r="EK42" s="763"/>
      <c r="EL42" s="763"/>
      <c r="EM42" s="763"/>
      <c r="EN42" s="772">
        <f t="shared" si="25"/>
        <v>0.51944444444444449</v>
      </c>
      <c r="EO42" s="772"/>
      <c r="EP42" s="772"/>
      <c r="EQ42" s="772"/>
      <c r="ER42" s="772"/>
      <c r="ES42" s="763"/>
      <c r="ET42" s="763"/>
      <c r="EU42" s="763"/>
      <c r="EV42" s="763"/>
      <c r="EW42" s="763"/>
      <c r="EX42" s="763"/>
      <c r="EY42" s="763"/>
      <c r="EZ42" s="763"/>
      <c r="FA42" s="763"/>
      <c r="FB42" s="763"/>
      <c r="FC42" s="772">
        <f t="shared" si="26"/>
        <v>0.51944444444444449</v>
      </c>
      <c r="FD42" s="772"/>
      <c r="FE42" s="772"/>
      <c r="FF42" s="772"/>
      <c r="FG42" s="772"/>
      <c r="FH42" s="763"/>
      <c r="FI42" s="763"/>
      <c r="FJ42" s="763"/>
      <c r="FK42" s="763"/>
      <c r="FL42" s="763"/>
      <c r="FM42" s="763"/>
      <c r="FN42" s="763"/>
      <c r="FO42" s="763"/>
      <c r="FP42" s="763"/>
      <c r="FQ42" s="763"/>
      <c r="FR42" s="752"/>
      <c r="FS42" s="753"/>
      <c r="FT42" s="753"/>
      <c r="FU42" s="753"/>
      <c r="FV42" s="753"/>
      <c r="FW42" s="753"/>
      <c r="FX42" s="753"/>
      <c r="FY42" s="753"/>
      <c r="FZ42" s="753"/>
      <c r="GA42" s="754"/>
      <c r="GB42" s="763"/>
      <c r="GC42" s="763"/>
      <c r="GD42" s="763"/>
      <c r="GE42" s="763"/>
      <c r="GF42" s="763"/>
    </row>
    <row r="43" spans="1:188" x14ac:dyDescent="0.2">
      <c r="A43" s="778">
        <v>0.70833333333333337</v>
      </c>
      <c r="B43" s="778"/>
      <c r="C43" s="778"/>
      <c r="D43" s="778"/>
      <c r="E43" s="778"/>
      <c r="F43" s="779" t="s">
        <v>12</v>
      </c>
      <c r="G43" s="780"/>
      <c r="H43" s="780"/>
      <c r="I43" s="780"/>
      <c r="J43" s="780"/>
      <c r="K43" s="780"/>
      <c r="L43" s="780"/>
      <c r="M43" s="780"/>
      <c r="N43" s="781"/>
      <c r="O43" s="687" t="s">
        <v>236</v>
      </c>
      <c r="P43" s="688"/>
      <c r="Q43" s="688"/>
      <c r="R43" s="688"/>
      <c r="S43" s="688"/>
      <c r="T43" s="688"/>
      <c r="U43" s="688"/>
      <c r="V43" s="688"/>
      <c r="W43" s="688"/>
      <c r="X43" s="688"/>
      <c r="Y43" s="688"/>
      <c r="Z43" s="689"/>
      <c r="AA43" s="889"/>
      <c r="AB43" s="890"/>
      <c r="AC43" s="890"/>
      <c r="AD43" s="890"/>
      <c r="AE43" s="891"/>
      <c r="AF43" s="782">
        <v>12</v>
      </c>
      <c r="AG43" s="782"/>
      <c r="AH43" s="782"/>
      <c r="AI43" s="782"/>
      <c r="AJ43" s="783">
        <f>CEILING(AF43/VLOOKUP(F43,config!A$3:B$25,2,FALSE),1)</f>
        <v>2</v>
      </c>
      <c r="AK43" s="783"/>
      <c r="AL43" s="783"/>
      <c r="AM43" s="783"/>
      <c r="AN43" s="772">
        <f>VLOOKUP(F43,config!A$3:C$25,3,FALSE)</f>
        <v>8.1018518518518516E-4</v>
      </c>
      <c r="AO43" s="772"/>
      <c r="AP43" s="772"/>
      <c r="AQ43" s="772"/>
      <c r="AR43" s="772"/>
      <c r="AS43" s="509"/>
      <c r="AT43" s="510"/>
      <c r="AU43" s="510"/>
      <c r="AV43" s="772">
        <f>VLOOKUP($F43,config!$A$3:$E$25,5,FALSE)</f>
        <v>0</v>
      </c>
      <c r="AW43" s="772"/>
      <c r="AX43" s="772"/>
      <c r="AY43" s="772"/>
      <c r="AZ43" s="772"/>
      <c r="BA43" s="772">
        <f>VLOOKUP($F43,config!$A$3:$E$25,4,FALSE)</f>
        <v>1.3888888888888889E-3</v>
      </c>
      <c r="BB43" s="772"/>
      <c r="BC43" s="772"/>
      <c r="BD43" s="772"/>
      <c r="BE43" s="772"/>
      <c r="BF43" s="772">
        <f t="shared" si="0"/>
        <v>3.0092592592592593E-3</v>
      </c>
      <c r="BG43" s="772"/>
      <c r="BH43" s="772"/>
      <c r="BI43" s="772"/>
      <c r="BJ43" s="772"/>
      <c r="BK43" s="772">
        <f t="shared" si="1"/>
        <v>4.3981481481481484E-3</v>
      </c>
      <c r="BL43" s="772"/>
      <c r="BM43" s="772"/>
      <c r="BN43" s="772"/>
      <c r="BO43" s="772"/>
      <c r="BP43" s="772">
        <f t="shared" si="2"/>
        <v>0.71134259259259258</v>
      </c>
      <c r="BQ43" s="772"/>
      <c r="BR43" s="772"/>
      <c r="BS43" s="772"/>
      <c r="BT43" s="772"/>
      <c r="BU43" s="2"/>
      <c r="BV43" s="773"/>
      <c r="BW43" s="773"/>
      <c r="BX43" s="773"/>
      <c r="BY43" s="774"/>
      <c r="BZ43" s="775"/>
      <c r="CA43" s="775"/>
      <c r="CB43" s="775"/>
      <c r="CC43" s="775"/>
      <c r="CD43" s="775"/>
      <c r="CE43" s="775"/>
      <c r="CF43" s="775"/>
      <c r="CG43" s="776"/>
      <c r="CH43" s="2"/>
      <c r="CI43" s="763"/>
      <c r="CJ43" s="763"/>
      <c r="CK43" s="763"/>
      <c r="CL43" s="763"/>
      <c r="CM43" s="763"/>
      <c r="CN43" s="763"/>
      <c r="CO43" s="763"/>
      <c r="CP43" s="763"/>
      <c r="CQ43" s="763"/>
      <c r="CR43" s="763"/>
      <c r="CS43" s="2"/>
      <c r="CT43" s="708"/>
      <c r="CU43" s="708"/>
      <c r="CV43" s="708"/>
      <c r="CW43" s="708"/>
      <c r="CX43" s="708"/>
      <c r="CY43" s="708"/>
      <c r="CZ43" s="708"/>
      <c r="DA43" s="708"/>
      <c r="DB43" s="708"/>
      <c r="DC43" s="708"/>
      <c r="DD43" s="708"/>
      <c r="DE43" s="708"/>
      <c r="DF43" s="708"/>
      <c r="DG43" s="708"/>
      <c r="DH43" s="708"/>
      <c r="DI43" s="708"/>
      <c r="DJ43" s="708"/>
      <c r="DK43" s="708"/>
      <c r="DL43" s="708"/>
      <c r="DM43" s="708"/>
      <c r="DN43" s="708"/>
      <c r="DO43" s="708"/>
      <c r="DP43" s="708"/>
      <c r="DQ43" s="708"/>
      <c r="DR43" s="708"/>
      <c r="DS43" s="2"/>
      <c r="DT43" s="763"/>
      <c r="DU43" s="763"/>
      <c r="DV43" s="763"/>
      <c r="DW43" s="763"/>
      <c r="DX43" s="763"/>
      <c r="DY43" s="777" t="s">
        <v>239</v>
      </c>
      <c r="DZ43" s="772"/>
      <c r="EA43" s="772"/>
      <c r="EB43" s="772"/>
      <c r="EC43" s="772"/>
      <c r="ED43" s="772">
        <f t="shared" si="3"/>
        <v>0.70069444444444451</v>
      </c>
      <c r="EE43" s="772"/>
      <c r="EF43" s="772"/>
      <c r="EG43" s="772"/>
      <c r="EH43" s="772"/>
      <c r="EI43" s="763">
        <v>3.472222222222222E-3</v>
      </c>
      <c r="EJ43" s="763"/>
      <c r="EK43" s="763"/>
      <c r="EL43" s="763"/>
      <c r="EM43" s="763"/>
      <c r="EN43" s="772">
        <f t="shared" si="4"/>
        <v>0.70416666666666672</v>
      </c>
      <c r="EO43" s="772"/>
      <c r="EP43" s="772"/>
      <c r="EQ43" s="772"/>
      <c r="ER43" s="772"/>
      <c r="ES43" s="763">
        <v>6.9444444444444447E-4</v>
      </c>
      <c r="ET43" s="763"/>
      <c r="EU43" s="763"/>
      <c r="EV43" s="763"/>
      <c r="EW43" s="763"/>
      <c r="EX43" s="763">
        <v>2.0833333333333333E-3</v>
      </c>
      <c r="EY43" s="763"/>
      <c r="EZ43" s="763"/>
      <c r="FA43" s="763"/>
      <c r="FB43" s="763"/>
      <c r="FC43" s="772">
        <f t="shared" si="5"/>
        <v>0.70694444444444449</v>
      </c>
      <c r="FD43" s="772"/>
      <c r="FE43" s="772"/>
      <c r="FF43" s="772"/>
      <c r="FG43" s="772"/>
      <c r="FH43" s="763"/>
      <c r="FI43" s="763"/>
      <c r="FJ43" s="763"/>
      <c r="FK43" s="763"/>
      <c r="FL43" s="763"/>
      <c r="FM43" s="763"/>
      <c r="FN43" s="763"/>
      <c r="FO43" s="763"/>
      <c r="FP43" s="763"/>
      <c r="FQ43" s="763"/>
      <c r="FR43" s="752"/>
      <c r="FS43" s="753"/>
      <c r="FT43" s="753"/>
      <c r="FU43" s="753"/>
      <c r="FV43" s="753"/>
      <c r="FW43" s="753"/>
      <c r="FX43" s="753"/>
      <c r="FY43" s="753"/>
      <c r="FZ43" s="753"/>
      <c r="GA43" s="754"/>
      <c r="GB43" s="763"/>
      <c r="GC43" s="763"/>
      <c r="GD43" s="763"/>
      <c r="GE43" s="763"/>
      <c r="GF43" s="763"/>
    </row>
    <row r="44" spans="1:188" x14ac:dyDescent="0.2">
      <c r="A44" s="778">
        <v>0.71527777777777779</v>
      </c>
      <c r="B44" s="778"/>
      <c r="C44" s="778"/>
      <c r="D44" s="778"/>
      <c r="E44" s="778"/>
      <c r="F44" s="779" t="s">
        <v>12</v>
      </c>
      <c r="G44" s="780"/>
      <c r="H44" s="780"/>
      <c r="I44" s="780"/>
      <c r="J44" s="780"/>
      <c r="K44" s="780"/>
      <c r="L44" s="780"/>
      <c r="M44" s="780"/>
      <c r="N44" s="781"/>
      <c r="O44" s="746" t="s">
        <v>243</v>
      </c>
      <c r="P44" s="747"/>
      <c r="Q44" s="747"/>
      <c r="R44" s="747"/>
      <c r="S44" s="747"/>
      <c r="T44" s="747"/>
      <c r="U44" s="747"/>
      <c r="V44" s="747"/>
      <c r="W44" s="747"/>
      <c r="X44" s="747"/>
      <c r="Y44" s="747"/>
      <c r="Z44" s="748"/>
      <c r="AA44" s="889"/>
      <c r="AB44" s="890"/>
      <c r="AC44" s="890"/>
      <c r="AD44" s="890"/>
      <c r="AE44" s="891"/>
      <c r="AF44" s="782">
        <v>12</v>
      </c>
      <c r="AG44" s="782"/>
      <c r="AH44" s="782"/>
      <c r="AI44" s="782"/>
      <c r="AJ44" s="783">
        <f>CEILING(AF44/VLOOKUP(F44,config!A$3:B$25,2,FALSE),1)</f>
        <v>2</v>
      </c>
      <c r="AK44" s="783"/>
      <c r="AL44" s="783"/>
      <c r="AM44" s="783"/>
      <c r="AN44" s="772">
        <f>VLOOKUP(F44,config!A$3:C$25,3,FALSE)</f>
        <v>8.1018518518518516E-4</v>
      </c>
      <c r="AO44" s="772"/>
      <c r="AP44" s="772"/>
      <c r="AQ44" s="772"/>
      <c r="AR44" s="772"/>
      <c r="AS44" s="509"/>
      <c r="AT44" s="510"/>
      <c r="AU44" s="510"/>
      <c r="AV44" s="772">
        <f>VLOOKUP($F44,config!$A$3:$E$25,5,FALSE)</f>
        <v>0</v>
      </c>
      <c r="AW44" s="772"/>
      <c r="AX44" s="772"/>
      <c r="AY44" s="772"/>
      <c r="AZ44" s="772"/>
      <c r="BA44" s="772">
        <f>VLOOKUP($F44,config!$A$3:$E$25,4,FALSE)</f>
        <v>1.3888888888888889E-3</v>
      </c>
      <c r="BB44" s="772"/>
      <c r="BC44" s="772"/>
      <c r="BD44" s="772"/>
      <c r="BE44" s="772"/>
      <c r="BF44" s="772">
        <f t="shared" ref="BF44" si="27">AJ44*AN44+(AJ44-1)*(AV44+BA44)</f>
        <v>3.0092592592592593E-3</v>
      </c>
      <c r="BG44" s="772"/>
      <c r="BH44" s="772"/>
      <c r="BI44" s="772"/>
      <c r="BJ44" s="772"/>
      <c r="BK44" s="772">
        <f t="shared" ref="BK44" si="28">BF44+BA44+AV44</f>
        <v>4.3981481481481484E-3</v>
      </c>
      <c r="BL44" s="772"/>
      <c r="BM44" s="772"/>
      <c r="BN44" s="772"/>
      <c r="BO44" s="772"/>
      <c r="BP44" s="772">
        <f t="shared" ref="BP44" si="29">A44+BF44</f>
        <v>0.718287037037037</v>
      </c>
      <c r="BQ44" s="772"/>
      <c r="BR44" s="772"/>
      <c r="BS44" s="772"/>
      <c r="BT44" s="772"/>
      <c r="BU44" s="2"/>
      <c r="BV44" s="773"/>
      <c r="BW44" s="773"/>
      <c r="BX44" s="773"/>
      <c r="BY44" s="774"/>
      <c r="BZ44" s="775"/>
      <c r="CA44" s="775"/>
      <c r="CB44" s="775"/>
      <c r="CC44" s="775"/>
      <c r="CD44" s="775"/>
      <c r="CE44" s="775"/>
      <c r="CF44" s="775"/>
      <c r="CG44" s="776"/>
      <c r="CH44" s="2"/>
      <c r="CI44" s="763"/>
      <c r="CJ44" s="763"/>
      <c r="CK44" s="763"/>
      <c r="CL44" s="763"/>
      <c r="CM44" s="763"/>
      <c r="CN44" s="763"/>
      <c r="CO44" s="763"/>
      <c r="CP44" s="763"/>
      <c r="CQ44" s="763"/>
      <c r="CR44" s="763"/>
      <c r="CS44" s="2"/>
      <c r="CT44" s="708"/>
      <c r="CU44" s="708"/>
      <c r="CV44" s="708"/>
      <c r="CW44" s="708"/>
      <c r="CX44" s="708"/>
      <c r="CY44" s="708"/>
      <c r="CZ44" s="708"/>
      <c r="DA44" s="708"/>
      <c r="DB44" s="708"/>
      <c r="DC44" s="708"/>
      <c r="DD44" s="708"/>
      <c r="DE44" s="708"/>
      <c r="DF44" s="708"/>
      <c r="DG44" s="708"/>
      <c r="DH44" s="708"/>
      <c r="DI44" s="708"/>
      <c r="DJ44" s="708"/>
      <c r="DK44" s="708"/>
      <c r="DL44" s="708"/>
      <c r="DM44" s="708"/>
      <c r="DN44" s="708"/>
      <c r="DO44" s="708"/>
      <c r="DP44" s="708"/>
      <c r="DQ44" s="708"/>
      <c r="DR44" s="708"/>
      <c r="DS44" s="2"/>
      <c r="DT44" s="763"/>
      <c r="DU44" s="763"/>
      <c r="DV44" s="763"/>
      <c r="DW44" s="763"/>
      <c r="DX44" s="763"/>
      <c r="DY44" s="777" t="s">
        <v>239</v>
      </c>
      <c r="DZ44" s="772"/>
      <c r="EA44" s="772"/>
      <c r="EB44" s="772"/>
      <c r="EC44" s="772"/>
      <c r="ED44" s="772">
        <f t="shared" ref="ED44" si="30">EN44-EI44</f>
        <v>0.70763888888888893</v>
      </c>
      <c r="EE44" s="772"/>
      <c r="EF44" s="772"/>
      <c r="EG44" s="772"/>
      <c r="EH44" s="772"/>
      <c r="EI44" s="763">
        <v>3.472222222222222E-3</v>
      </c>
      <c r="EJ44" s="763"/>
      <c r="EK44" s="763"/>
      <c r="EL44" s="763"/>
      <c r="EM44" s="763"/>
      <c r="EN44" s="772">
        <f t="shared" ref="EN44" si="31">FC44-EX44-ES44</f>
        <v>0.71111111111111114</v>
      </c>
      <c r="EO44" s="772"/>
      <c r="EP44" s="772"/>
      <c r="EQ44" s="772"/>
      <c r="ER44" s="772"/>
      <c r="ES44" s="763">
        <v>6.9444444444444447E-4</v>
      </c>
      <c r="ET44" s="763"/>
      <c r="EU44" s="763"/>
      <c r="EV44" s="763"/>
      <c r="EW44" s="763"/>
      <c r="EX44" s="763">
        <v>2.0833333333333333E-3</v>
      </c>
      <c r="EY44" s="763"/>
      <c r="EZ44" s="763"/>
      <c r="FA44" s="763"/>
      <c r="FB44" s="763"/>
      <c r="FC44" s="772">
        <f t="shared" ref="FC44" si="32">A44-AV44-BA44</f>
        <v>0.71388888888888891</v>
      </c>
      <c r="FD44" s="772"/>
      <c r="FE44" s="772"/>
      <c r="FF44" s="772"/>
      <c r="FG44" s="772"/>
      <c r="FH44" s="763"/>
      <c r="FI44" s="763"/>
      <c r="FJ44" s="763"/>
      <c r="FK44" s="763"/>
      <c r="FL44" s="763"/>
      <c r="FM44" s="763"/>
      <c r="FN44" s="763"/>
      <c r="FO44" s="763"/>
      <c r="FP44" s="763"/>
      <c r="FQ44" s="763"/>
      <c r="FR44" s="752"/>
      <c r="FS44" s="753"/>
      <c r="FT44" s="753"/>
      <c r="FU44" s="753"/>
      <c r="FV44" s="753"/>
      <c r="FW44" s="753"/>
      <c r="FX44" s="753"/>
      <c r="FY44" s="753"/>
      <c r="FZ44" s="753"/>
      <c r="GA44" s="754"/>
      <c r="GB44" s="763"/>
      <c r="GC44" s="763"/>
      <c r="GD44" s="763"/>
      <c r="GE44" s="763"/>
      <c r="GF44" s="763"/>
    </row>
    <row r="45" spans="1:188" x14ac:dyDescent="0.2">
      <c r="A45" s="778">
        <v>0.72916666666666663</v>
      </c>
      <c r="B45" s="778"/>
      <c r="C45" s="778"/>
      <c r="D45" s="778"/>
      <c r="E45" s="778"/>
      <c r="F45" s="779" t="s">
        <v>13</v>
      </c>
      <c r="G45" s="780"/>
      <c r="H45" s="780"/>
      <c r="I45" s="780"/>
      <c r="J45" s="780"/>
      <c r="K45" s="780"/>
      <c r="L45" s="780"/>
      <c r="M45" s="780"/>
      <c r="N45" s="781"/>
      <c r="O45" s="892" t="s">
        <v>460</v>
      </c>
      <c r="P45" s="893"/>
      <c r="Q45" s="893"/>
      <c r="R45" s="893"/>
      <c r="S45" s="893"/>
      <c r="T45" s="893"/>
      <c r="U45" s="893"/>
      <c r="V45" s="893"/>
      <c r="W45" s="893"/>
      <c r="X45" s="893"/>
      <c r="Y45" s="893"/>
      <c r="Z45" s="894"/>
      <c r="AA45" s="889"/>
      <c r="AB45" s="890"/>
      <c r="AC45" s="890"/>
      <c r="AD45" s="890"/>
      <c r="AE45" s="891"/>
      <c r="AF45" s="782">
        <v>12</v>
      </c>
      <c r="AG45" s="782"/>
      <c r="AH45" s="782"/>
      <c r="AI45" s="782"/>
      <c r="AJ45" s="783">
        <f>CEILING(AF45/VLOOKUP(F45,config!A$3:B$25,2,FALSE),1)</f>
        <v>2</v>
      </c>
      <c r="AK45" s="783"/>
      <c r="AL45" s="783"/>
      <c r="AM45" s="783"/>
      <c r="AN45" s="772">
        <f>VLOOKUP(F45,config!A$3:C$25,3,FALSE)</f>
        <v>3.472222222222222E-3</v>
      </c>
      <c r="AO45" s="772"/>
      <c r="AP45" s="772"/>
      <c r="AQ45" s="772"/>
      <c r="AR45" s="772"/>
      <c r="AS45" s="509"/>
      <c r="AT45" s="510"/>
      <c r="AU45" s="510"/>
      <c r="AV45" s="772">
        <f>VLOOKUP($F45,config!$A$3:$E$25,5,FALSE)</f>
        <v>0</v>
      </c>
      <c r="AW45" s="772"/>
      <c r="AX45" s="772"/>
      <c r="AY45" s="772"/>
      <c r="AZ45" s="772"/>
      <c r="BA45" s="772">
        <f>VLOOKUP($F45,config!$A$3:$E$25,4,FALSE)</f>
        <v>1.3888888888888889E-3</v>
      </c>
      <c r="BB45" s="772"/>
      <c r="BC45" s="772"/>
      <c r="BD45" s="772"/>
      <c r="BE45" s="772"/>
      <c r="BF45" s="772">
        <f t="shared" si="0"/>
        <v>8.3333333333333332E-3</v>
      </c>
      <c r="BG45" s="772"/>
      <c r="BH45" s="772"/>
      <c r="BI45" s="772"/>
      <c r="BJ45" s="772"/>
      <c r="BK45" s="772">
        <f t="shared" si="1"/>
        <v>9.7222222222222224E-3</v>
      </c>
      <c r="BL45" s="772"/>
      <c r="BM45" s="772"/>
      <c r="BN45" s="772"/>
      <c r="BO45" s="772"/>
      <c r="BP45" s="772">
        <f t="shared" si="2"/>
        <v>0.73749999999999993</v>
      </c>
      <c r="BQ45" s="772"/>
      <c r="BR45" s="772"/>
      <c r="BS45" s="772"/>
      <c r="BT45" s="772"/>
      <c r="BU45" s="2"/>
      <c r="BV45" s="773"/>
      <c r="BW45" s="773"/>
      <c r="BX45" s="773"/>
      <c r="BY45" s="774"/>
      <c r="BZ45" s="775"/>
      <c r="CA45" s="775"/>
      <c r="CB45" s="775"/>
      <c r="CC45" s="775"/>
      <c r="CD45" s="775"/>
      <c r="CE45" s="775"/>
      <c r="CF45" s="775"/>
      <c r="CG45" s="776"/>
      <c r="CH45" s="2"/>
      <c r="CI45" s="763"/>
      <c r="CJ45" s="763"/>
      <c r="CK45" s="763"/>
      <c r="CL45" s="763"/>
      <c r="CM45" s="763"/>
      <c r="CN45" s="763"/>
      <c r="CO45" s="763"/>
      <c r="CP45" s="763"/>
      <c r="CQ45" s="763"/>
      <c r="CR45" s="763"/>
      <c r="CS45" s="2"/>
      <c r="CT45" s="708"/>
      <c r="CU45" s="708"/>
      <c r="CV45" s="708"/>
      <c r="CW45" s="708"/>
      <c r="CX45" s="708"/>
      <c r="CY45" s="708"/>
      <c r="CZ45" s="708"/>
      <c r="DA45" s="708"/>
      <c r="DB45" s="708"/>
      <c r="DC45" s="708"/>
      <c r="DD45" s="708"/>
      <c r="DE45" s="708"/>
      <c r="DF45" s="708"/>
      <c r="DG45" s="708"/>
      <c r="DH45" s="708"/>
      <c r="DI45" s="708"/>
      <c r="DJ45" s="708"/>
      <c r="DK45" s="708"/>
      <c r="DL45" s="708"/>
      <c r="DM45" s="708"/>
      <c r="DN45" s="708"/>
      <c r="DO45" s="708"/>
      <c r="DP45" s="708"/>
      <c r="DQ45" s="708"/>
      <c r="DR45" s="708"/>
      <c r="DS45" s="2"/>
      <c r="DT45" s="763"/>
      <c r="DU45" s="763"/>
      <c r="DV45" s="763"/>
      <c r="DW45" s="763"/>
      <c r="DX45" s="763"/>
      <c r="DY45" s="777" t="s">
        <v>239</v>
      </c>
      <c r="DZ45" s="772"/>
      <c r="EA45" s="772"/>
      <c r="EB45" s="772"/>
      <c r="EC45" s="772"/>
      <c r="ED45" s="772">
        <f t="shared" si="3"/>
        <v>0.72152777777777777</v>
      </c>
      <c r="EE45" s="772"/>
      <c r="EF45" s="772"/>
      <c r="EG45" s="772"/>
      <c r="EH45" s="772"/>
      <c r="EI45" s="763">
        <v>3.472222222222222E-3</v>
      </c>
      <c r="EJ45" s="763"/>
      <c r="EK45" s="763"/>
      <c r="EL45" s="763"/>
      <c r="EM45" s="763"/>
      <c r="EN45" s="772">
        <f t="shared" si="4"/>
        <v>0.72499999999999998</v>
      </c>
      <c r="EO45" s="772"/>
      <c r="EP45" s="772"/>
      <c r="EQ45" s="772"/>
      <c r="ER45" s="772"/>
      <c r="ES45" s="763">
        <v>6.9444444444444447E-4</v>
      </c>
      <c r="ET45" s="763"/>
      <c r="EU45" s="763"/>
      <c r="EV45" s="763"/>
      <c r="EW45" s="763"/>
      <c r="EX45" s="763">
        <v>2.0833333333333333E-3</v>
      </c>
      <c r="EY45" s="763"/>
      <c r="EZ45" s="763"/>
      <c r="FA45" s="763"/>
      <c r="FB45" s="763"/>
      <c r="FC45" s="772">
        <f t="shared" si="5"/>
        <v>0.72777777777777775</v>
      </c>
      <c r="FD45" s="772"/>
      <c r="FE45" s="772"/>
      <c r="FF45" s="772"/>
      <c r="FG45" s="772"/>
      <c r="FH45" s="763"/>
      <c r="FI45" s="763"/>
      <c r="FJ45" s="763"/>
      <c r="FK45" s="763"/>
      <c r="FL45" s="763"/>
      <c r="FM45" s="763"/>
      <c r="FN45" s="763"/>
      <c r="FO45" s="763"/>
      <c r="FP45" s="763"/>
      <c r="FQ45" s="763"/>
      <c r="FR45" s="752"/>
      <c r="FS45" s="753"/>
      <c r="FT45" s="753"/>
      <c r="FU45" s="753"/>
      <c r="FV45" s="753"/>
      <c r="FW45" s="753"/>
      <c r="FX45" s="753"/>
      <c r="FY45" s="753"/>
      <c r="FZ45" s="753"/>
      <c r="GA45" s="754"/>
      <c r="GB45" s="763"/>
      <c r="GC45" s="763"/>
      <c r="GD45" s="763"/>
      <c r="GE45" s="763"/>
      <c r="GF45" s="763"/>
    </row>
    <row r="46" spans="1:188" x14ac:dyDescent="0.2">
      <c r="A46" s="768">
        <v>0.47222222222222227</v>
      </c>
      <c r="B46" s="768"/>
      <c r="C46" s="768"/>
      <c r="D46" s="768"/>
      <c r="E46" s="768"/>
      <c r="F46" s="769" t="s">
        <v>15</v>
      </c>
      <c r="G46" s="770"/>
      <c r="H46" s="770"/>
      <c r="I46" s="770"/>
      <c r="J46" s="770"/>
      <c r="K46" s="770"/>
      <c r="L46" s="770"/>
      <c r="M46" s="770"/>
      <c r="N46" s="771"/>
      <c r="O46" s="687" t="s">
        <v>236</v>
      </c>
      <c r="P46" s="688"/>
      <c r="Q46" s="688"/>
      <c r="R46" s="688"/>
      <c r="S46" s="688"/>
      <c r="T46" s="688"/>
      <c r="U46" s="688"/>
      <c r="V46" s="688"/>
      <c r="W46" s="688"/>
      <c r="X46" s="688"/>
      <c r="Y46" s="688"/>
      <c r="Z46" s="689"/>
      <c r="AA46" s="758"/>
      <c r="AB46" s="759"/>
      <c r="AC46" s="759"/>
      <c r="AD46" s="759"/>
      <c r="AE46" s="760"/>
      <c r="AF46" s="761">
        <v>12</v>
      </c>
      <c r="AG46" s="761"/>
      <c r="AH46" s="761"/>
      <c r="AI46" s="761"/>
      <c r="AJ46" s="762"/>
      <c r="AK46" s="762"/>
      <c r="AL46" s="762"/>
      <c r="AM46" s="762"/>
      <c r="AN46" s="711">
        <f>VLOOKUP(F46,config!A$3:C$25,3,FALSE)</f>
        <v>6.2499999999999995E-3</v>
      </c>
      <c r="AO46" s="711"/>
      <c r="AP46" s="711"/>
      <c r="AQ46" s="711"/>
      <c r="AR46" s="711"/>
      <c r="AS46" s="764">
        <v>1</v>
      </c>
      <c r="AT46" s="765"/>
      <c r="AU46" s="766"/>
      <c r="AV46" s="711">
        <f>VLOOKUP($F46,config!$A$3:$E$25,5,FALSE)</f>
        <v>0</v>
      </c>
      <c r="AW46" s="711"/>
      <c r="AX46" s="711"/>
      <c r="AY46" s="711"/>
      <c r="AZ46" s="711"/>
      <c r="BA46" s="711">
        <v>1.3888888888888888E-2</v>
      </c>
      <c r="BB46" s="711"/>
      <c r="BC46" s="711"/>
      <c r="BD46" s="711"/>
      <c r="BE46" s="711"/>
      <c r="BF46" s="711">
        <f t="shared" ref="BF46" si="33">AF46*AN46*AS46</f>
        <v>7.4999999999999997E-2</v>
      </c>
      <c r="BG46" s="711"/>
      <c r="BH46" s="711"/>
      <c r="BI46" s="711"/>
      <c r="BJ46" s="711"/>
      <c r="BK46" s="711">
        <f>BF46+BA46+AV46</f>
        <v>8.8888888888888878E-2</v>
      </c>
      <c r="BL46" s="711"/>
      <c r="BM46" s="711"/>
      <c r="BN46" s="711"/>
      <c r="BO46" s="711"/>
      <c r="BP46" s="711">
        <f>A46+BF46</f>
        <v>0.54722222222222228</v>
      </c>
      <c r="BQ46" s="711"/>
      <c r="BR46" s="711"/>
      <c r="BS46" s="711"/>
      <c r="BT46" s="711"/>
      <c r="BU46" s="2"/>
      <c r="BV46" s="767"/>
      <c r="BW46" s="767"/>
      <c r="BX46" s="767"/>
      <c r="BY46" s="725"/>
      <c r="BZ46" s="726"/>
      <c r="CA46" s="726"/>
      <c r="CB46" s="726"/>
      <c r="CC46" s="726"/>
      <c r="CD46" s="726"/>
      <c r="CE46" s="726"/>
      <c r="CF46" s="726"/>
      <c r="CG46" s="727"/>
      <c r="CH46" s="2"/>
      <c r="CI46" s="710"/>
      <c r="CJ46" s="710"/>
      <c r="CK46" s="710"/>
      <c r="CL46" s="710"/>
      <c r="CM46" s="710"/>
      <c r="CN46" s="888"/>
      <c r="CO46" s="888"/>
      <c r="CP46" s="888"/>
      <c r="CQ46" s="888"/>
      <c r="CR46" s="888"/>
      <c r="CS46" s="2"/>
      <c r="CT46" s="710">
        <f>$A46+($BF46/6)</f>
        <v>0.48472222222222228</v>
      </c>
      <c r="CU46" s="710"/>
      <c r="CV46" s="710"/>
      <c r="CW46" s="710"/>
      <c r="CX46" s="710"/>
      <c r="CY46" s="712">
        <f>$A46+($BF46/6*2)</f>
        <v>0.49722222222222229</v>
      </c>
      <c r="CZ46" s="713"/>
      <c r="DA46" s="713"/>
      <c r="DB46" s="713"/>
      <c r="DC46" s="714"/>
      <c r="DD46" s="712">
        <f>$A46+($BF46/6*3)</f>
        <v>0.5097222222222223</v>
      </c>
      <c r="DE46" s="713"/>
      <c r="DF46" s="713"/>
      <c r="DG46" s="713"/>
      <c r="DH46" s="714"/>
      <c r="DI46" s="712"/>
      <c r="DJ46" s="713"/>
      <c r="DK46" s="713"/>
      <c r="DL46" s="713"/>
      <c r="DM46" s="714"/>
      <c r="DN46" s="712"/>
      <c r="DO46" s="713"/>
      <c r="DP46" s="713"/>
      <c r="DQ46" s="713"/>
      <c r="DR46" s="714"/>
      <c r="DS46" s="2"/>
      <c r="DT46" s="710">
        <v>6.25E-2</v>
      </c>
      <c r="DU46" s="710"/>
      <c r="DV46" s="710"/>
      <c r="DW46" s="710"/>
      <c r="DX46" s="710"/>
      <c r="DY46" s="711">
        <f t="shared" ref="DY46" si="34">A46-DT46</f>
        <v>0.40972222222222227</v>
      </c>
      <c r="DZ46" s="711"/>
      <c r="EA46" s="711"/>
      <c r="EB46" s="711"/>
      <c r="EC46" s="711"/>
      <c r="ED46" s="711">
        <f t="shared" si="3"/>
        <v>0.44791666666666674</v>
      </c>
      <c r="EE46" s="711"/>
      <c r="EF46" s="711"/>
      <c r="EG46" s="711"/>
      <c r="EH46" s="711"/>
      <c r="EI46" s="710">
        <v>6.9444444444444441E-3</v>
      </c>
      <c r="EJ46" s="710"/>
      <c r="EK46" s="710"/>
      <c r="EL46" s="710"/>
      <c r="EM46" s="710"/>
      <c r="EN46" s="711">
        <f t="shared" si="4"/>
        <v>0.45486111111111116</v>
      </c>
      <c r="EO46" s="711"/>
      <c r="EP46" s="711"/>
      <c r="EQ46" s="711"/>
      <c r="ER46" s="711"/>
      <c r="ES46" s="710">
        <v>6.9444444444444447E-4</v>
      </c>
      <c r="ET46" s="710"/>
      <c r="EU46" s="710"/>
      <c r="EV46" s="710"/>
      <c r="EW46" s="710"/>
      <c r="EX46" s="710">
        <v>2.7777777777777779E-3</v>
      </c>
      <c r="EY46" s="710"/>
      <c r="EZ46" s="710"/>
      <c r="FA46" s="710"/>
      <c r="FB46" s="710"/>
      <c r="FC46" s="711">
        <f t="shared" si="5"/>
        <v>0.45833333333333337</v>
      </c>
      <c r="FD46" s="711"/>
      <c r="FE46" s="711"/>
      <c r="FF46" s="711"/>
      <c r="FG46" s="711"/>
      <c r="FH46" s="710"/>
      <c r="FI46" s="710"/>
      <c r="FJ46" s="710"/>
      <c r="FK46" s="710"/>
      <c r="FL46" s="710"/>
      <c r="FM46" s="708"/>
      <c r="FN46" s="708"/>
      <c r="FO46" s="708"/>
      <c r="FP46" s="708"/>
      <c r="FQ46" s="708"/>
      <c r="FR46" s="718"/>
      <c r="FS46" s="719"/>
      <c r="FT46" s="719"/>
      <c r="FU46" s="719"/>
      <c r="FV46" s="719"/>
      <c r="FW46" s="719"/>
      <c r="FX46" s="719"/>
      <c r="FY46" s="719"/>
      <c r="FZ46" s="719"/>
      <c r="GA46" s="720"/>
      <c r="GB46" s="710"/>
      <c r="GC46" s="710"/>
      <c r="GD46" s="710"/>
      <c r="GE46" s="710"/>
      <c r="GF46" s="710"/>
    </row>
    <row r="47" spans="1:188" x14ac:dyDescent="0.2">
      <c r="A47" s="768">
        <v>0.57638888888888895</v>
      </c>
      <c r="B47" s="768"/>
      <c r="C47" s="768"/>
      <c r="D47" s="768"/>
      <c r="E47" s="768"/>
      <c r="F47" s="769" t="s">
        <v>15</v>
      </c>
      <c r="G47" s="770"/>
      <c r="H47" s="770"/>
      <c r="I47" s="770"/>
      <c r="J47" s="770"/>
      <c r="K47" s="770"/>
      <c r="L47" s="770"/>
      <c r="M47" s="770"/>
      <c r="N47" s="771"/>
      <c r="O47" s="746" t="s">
        <v>243</v>
      </c>
      <c r="P47" s="747"/>
      <c r="Q47" s="747"/>
      <c r="R47" s="747"/>
      <c r="S47" s="747"/>
      <c r="T47" s="747"/>
      <c r="U47" s="747"/>
      <c r="V47" s="747"/>
      <c r="W47" s="747"/>
      <c r="X47" s="747"/>
      <c r="Y47" s="747"/>
      <c r="Z47" s="748"/>
      <c r="AA47" s="758"/>
      <c r="AB47" s="759"/>
      <c r="AC47" s="759"/>
      <c r="AD47" s="759"/>
      <c r="AE47" s="760"/>
      <c r="AF47" s="761">
        <v>12</v>
      </c>
      <c r="AG47" s="761"/>
      <c r="AH47" s="761"/>
      <c r="AI47" s="761"/>
      <c r="AJ47" s="762"/>
      <c r="AK47" s="762"/>
      <c r="AL47" s="762"/>
      <c r="AM47" s="762"/>
      <c r="AN47" s="711">
        <f>VLOOKUP(F47,config!A$3:C$25,3,FALSE)</f>
        <v>6.2499999999999995E-3</v>
      </c>
      <c r="AO47" s="711"/>
      <c r="AP47" s="711"/>
      <c r="AQ47" s="711"/>
      <c r="AR47" s="711"/>
      <c r="AS47" s="764">
        <v>1</v>
      </c>
      <c r="AT47" s="765"/>
      <c r="AU47" s="766"/>
      <c r="AV47" s="711">
        <f>VLOOKUP($F47,config!$A$3:$E$25,5,FALSE)</f>
        <v>0</v>
      </c>
      <c r="AW47" s="711"/>
      <c r="AX47" s="711"/>
      <c r="AY47" s="711"/>
      <c r="AZ47" s="711"/>
      <c r="BA47" s="711">
        <v>1.3888888888888888E-2</v>
      </c>
      <c r="BB47" s="711"/>
      <c r="BC47" s="711"/>
      <c r="BD47" s="711"/>
      <c r="BE47" s="711"/>
      <c r="BF47" s="711">
        <f t="shared" ref="BF47" si="35">AF47*AN47*AS47</f>
        <v>7.4999999999999997E-2</v>
      </c>
      <c r="BG47" s="711"/>
      <c r="BH47" s="711"/>
      <c r="BI47" s="711"/>
      <c r="BJ47" s="711"/>
      <c r="BK47" s="711">
        <f t="shared" si="1"/>
        <v>8.8888888888888878E-2</v>
      </c>
      <c r="BL47" s="711"/>
      <c r="BM47" s="711"/>
      <c r="BN47" s="711"/>
      <c r="BO47" s="711"/>
      <c r="BP47" s="711">
        <f t="shared" si="2"/>
        <v>0.65138888888888891</v>
      </c>
      <c r="BQ47" s="711"/>
      <c r="BR47" s="711"/>
      <c r="BS47" s="711"/>
      <c r="BT47" s="711"/>
      <c r="BU47" s="2"/>
      <c r="BV47" s="767"/>
      <c r="BW47" s="767"/>
      <c r="BX47" s="767"/>
      <c r="BY47" s="725"/>
      <c r="BZ47" s="726"/>
      <c r="CA47" s="726"/>
      <c r="CB47" s="726"/>
      <c r="CC47" s="726"/>
      <c r="CD47" s="726"/>
      <c r="CE47" s="726"/>
      <c r="CF47" s="726"/>
      <c r="CG47" s="727"/>
      <c r="CH47" s="2"/>
      <c r="CI47" s="710"/>
      <c r="CJ47" s="710"/>
      <c r="CK47" s="710"/>
      <c r="CL47" s="710"/>
      <c r="CM47" s="710"/>
      <c r="CN47" s="888"/>
      <c r="CO47" s="888"/>
      <c r="CP47" s="888"/>
      <c r="CQ47" s="888"/>
      <c r="CR47" s="888"/>
      <c r="CS47" s="2"/>
      <c r="CT47" s="710">
        <f t="shared" ref="CT47" si="36">$A47+($BF47/AS47)</f>
        <v>0.65138888888888891</v>
      </c>
      <c r="CU47" s="710"/>
      <c r="CV47" s="710"/>
      <c r="CW47" s="710"/>
      <c r="CX47" s="710"/>
      <c r="CY47" s="712">
        <f t="shared" ref="CY47" si="37">$A47+($BF47/AS47*2)</f>
        <v>0.72638888888888897</v>
      </c>
      <c r="CZ47" s="713"/>
      <c r="DA47" s="713"/>
      <c r="DB47" s="713"/>
      <c r="DC47" s="714"/>
      <c r="DD47" s="712">
        <f t="shared" ref="DD47" si="38">$A47+($BF47/AS47*3)</f>
        <v>0.80138888888888893</v>
      </c>
      <c r="DE47" s="713"/>
      <c r="DF47" s="713"/>
      <c r="DG47" s="713"/>
      <c r="DH47" s="714"/>
      <c r="DI47" s="712"/>
      <c r="DJ47" s="713"/>
      <c r="DK47" s="713"/>
      <c r="DL47" s="713"/>
      <c r="DM47" s="714"/>
      <c r="DN47" s="712"/>
      <c r="DO47" s="713"/>
      <c r="DP47" s="713"/>
      <c r="DQ47" s="713"/>
      <c r="DR47" s="714"/>
      <c r="DS47" s="2"/>
      <c r="DT47" s="710"/>
      <c r="DU47" s="710"/>
      <c r="DV47" s="710"/>
      <c r="DW47" s="710"/>
      <c r="DX47" s="710"/>
      <c r="DY47" s="711">
        <f t="shared" ref="DY47" si="39">A47-DT47</f>
        <v>0.57638888888888895</v>
      </c>
      <c r="DZ47" s="711"/>
      <c r="EA47" s="711"/>
      <c r="EB47" s="711"/>
      <c r="EC47" s="711"/>
      <c r="ED47" s="711">
        <f t="shared" si="3"/>
        <v>0.55555555555555569</v>
      </c>
      <c r="EE47" s="711"/>
      <c r="EF47" s="711"/>
      <c r="EG47" s="711"/>
      <c r="EH47" s="711"/>
      <c r="EI47" s="710">
        <v>6.9444444444444441E-3</v>
      </c>
      <c r="EJ47" s="710"/>
      <c r="EK47" s="710"/>
      <c r="EL47" s="710"/>
      <c r="EM47" s="710"/>
      <c r="EN47" s="711">
        <f t="shared" si="4"/>
        <v>0.56250000000000011</v>
      </c>
      <c r="EO47" s="711"/>
      <c r="EP47" s="711"/>
      <c r="EQ47" s="711"/>
      <c r="ER47" s="711"/>
      <c r="ES47" s="710"/>
      <c r="ET47" s="710"/>
      <c r="EU47" s="710"/>
      <c r="EV47" s="710"/>
      <c r="EW47" s="710"/>
      <c r="EX47" s="710"/>
      <c r="EY47" s="710"/>
      <c r="EZ47" s="710"/>
      <c r="FA47" s="710"/>
      <c r="FB47" s="710"/>
      <c r="FC47" s="711">
        <f t="shared" si="5"/>
        <v>0.56250000000000011</v>
      </c>
      <c r="FD47" s="711"/>
      <c r="FE47" s="711"/>
      <c r="FF47" s="711"/>
      <c r="FG47" s="711"/>
      <c r="FH47" s="710"/>
      <c r="FI47" s="710"/>
      <c r="FJ47" s="710"/>
      <c r="FK47" s="710"/>
      <c r="FL47" s="710"/>
      <c r="FM47" s="708"/>
      <c r="FN47" s="708"/>
      <c r="FO47" s="708"/>
      <c r="FP47" s="708"/>
      <c r="FQ47" s="708"/>
      <c r="FR47" s="718"/>
      <c r="FS47" s="719"/>
      <c r="FT47" s="719"/>
      <c r="FU47" s="719"/>
      <c r="FV47" s="719"/>
      <c r="FW47" s="719"/>
      <c r="FX47" s="719"/>
      <c r="FY47" s="719"/>
      <c r="FZ47" s="719"/>
      <c r="GA47" s="720"/>
      <c r="GB47" s="710"/>
      <c r="GC47" s="710"/>
      <c r="GD47" s="710"/>
      <c r="GE47" s="710"/>
      <c r="GF47" s="710"/>
    </row>
    <row r="48" spans="1:188" ht="13.9" customHeight="1" x14ac:dyDescent="0.2">
      <c r="A48" s="768">
        <v>0.61458333333333337</v>
      </c>
      <c r="B48" s="768"/>
      <c r="C48" s="768"/>
      <c r="D48" s="768"/>
      <c r="E48" s="768"/>
      <c r="F48" s="769" t="s">
        <v>17</v>
      </c>
      <c r="G48" s="770"/>
      <c r="H48" s="770"/>
      <c r="I48" s="770"/>
      <c r="J48" s="770"/>
      <c r="K48" s="770"/>
      <c r="L48" s="770"/>
      <c r="M48" s="770"/>
      <c r="N48" s="771"/>
      <c r="O48" s="687" t="s">
        <v>236</v>
      </c>
      <c r="P48" s="688"/>
      <c r="Q48" s="688"/>
      <c r="R48" s="688"/>
      <c r="S48" s="688"/>
      <c r="T48" s="688"/>
      <c r="U48" s="688"/>
      <c r="V48" s="688"/>
      <c r="W48" s="688"/>
      <c r="X48" s="688"/>
      <c r="Y48" s="688"/>
      <c r="Z48" s="689"/>
      <c r="AA48" s="758"/>
      <c r="AB48" s="759"/>
      <c r="AC48" s="759"/>
      <c r="AD48" s="759"/>
      <c r="AE48" s="760"/>
      <c r="AF48" s="761">
        <v>12</v>
      </c>
      <c r="AG48" s="761"/>
      <c r="AH48" s="761"/>
      <c r="AI48" s="761"/>
      <c r="AJ48" s="762"/>
      <c r="AK48" s="762"/>
      <c r="AL48" s="762"/>
      <c r="AM48" s="762"/>
      <c r="AN48" s="711">
        <f>VLOOKUP(F48,config!A$3:C$25,3,FALSE)</f>
        <v>9.0277777777777787E-3</v>
      </c>
      <c r="AO48" s="711"/>
      <c r="AP48" s="711"/>
      <c r="AQ48" s="711"/>
      <c r="AR48" s="711"/>
      <c r="AS48" s="764">
        <v>1</v>
      </c>
      <c r="AT48" s="765"/>
      <c r="AU48" s="766"/>
      <c r="AV48" s="711">
        <f>VLOOKUP($F48,config!$A$3:$E$25,5,FALSE)</f>
        <v>0</v>
      </c>
      <c r="AW48" s="711"/>
      <c r="AX48" s="711"/>
      <c r="AY48" s="711"/>
      <c r="AZ48" s="711"/>
      <c r="BA48" s="711">
        <f>VLOOKUP($F48,config!$A$3:$E$25,4,FALSE)</f>
        <v>3.125E-2</v>
      </c>
      <c r="BB48" s="711"/>
      <c r="BC48" s="711"/>
      <c r="BD48" s="711"/>
      <c r="BE48" s="711"/>
      <c r="BF48" s="711">
        <f>AF48*AN48*AS48</f>
        <v>0.10833333333333334</v>
      </c>
      <c r="BG48" s="711"/>
      <c r="BH48" s="711"/>
      <c r="BI48" s="711"/>
      <c r="BJ48" s="711"/>
      <c r="BK48" s="711">
        <f>BF48+BA48+AV48</f>
        <v>0.13958333333333334</v>
      </c>
      <c r="BL48" s="711"/>
      <c r="BM48" s="711"/>
      <c r="BN48" s="711"/>
      <c r="BO48" s="711"/>
      <c r="BP48" s="711">
        <f>A48+BF48</f>
        <v>0.72291666666666665</v>
      </c>
      <c r="BQ48" s="711"/>
      <c r="BR48" s="711"/>
      <c r="BS48" s="711"/>
      <c r="BT48" s="711"/>
      <c r="BU48" s="2"/>
      <c r="BV48" s="767"/>
      <c r="BW48" s="767"/>
      <c r="BX48" s="767"/>
      <c r="BY48" s="725"/>
      <c r="BZ48" s="726"/>
      <c r="CA48" s="726"/>
      <c r="CB48" s="726"/>
      <c r="CC48" s="726"/>
      <c r="CD48" s="726"/>
      <c r="CE48" s="726"/>
      <c r="CF48" s="726"/>
      <c r="CG48" s="727"/>
      <c r="CH48" s="2"/>
      <c r="CI48" s="710"/>
      <c r="CJ48" s="710"/>
      <c r="CK48" s="710"/>
      <c r="CL48" s="710"/>
      <c r="CM48" s="710"/>
      <c r="CN48" s="888"/>
      <c r="CO48" s="888"/>
      <c r="CP48" s="888"/>
      <c r="CQ48" s="888"/>
      <c r="CR48" s="888"/>
      <c r="CS48" s="2"/>
      <c r="CT48" s="710">
        <f>$A48+($BF48/6)</f>
        <v>0.63263888888888897</v>
      </c>
      <c r="CU48" s="710"/>
      <c r="CV48" s="710"/>
      <c r="CW48" s="710"/>
      <c r="CX48" s="710"/>
      <c r="CY48" s="712">
        <f>$A48+($BF48/6*2)</f>
        <v>0.65069444444444446</v>
      </c>
      <c r="CZ48" s="713"/>
      <c r="DA48" s="713"/>
      <c r="DB48" s="713"/>
      <c r="DC48" s="714"/>
      <c r="DD48" s="712">
        <f>$A48+($BF48/6*3)</f>
        <v>0.66875000000000007</v>
      </c>
      <c r="DE48" s="713"/>
      <c r="DF48" s="713"/>
      <c r="DG48" s="713"/>
      <c r="DH48" s="714"/>
      <c r="DI48" s="712"/>
      <c r="DJ48" s="713"/>
      <c r="DK48" s="713"/>
      <c r="DL48" s="713"/>
      <c r="DM48" s="714"/>
      <c r="DN48" s="712"/>
      <c r="DO48" s="713"/>
      <c r="DP48" s="713"/>
      <c r="DQ48" s="713"/>
      <c r="DR48" s="714"/>
      <c r="DS48" s="2"/>
      <c r="DT48" s="710"/>
      <c r="DU48" s="710"/>
      <c r="DV48" s="710"/>
      <c r="DW48" s="710"/>
      <c r="DX48" s="710"/>
      <c r="DY48" s="711"/>
      <c r="DZ48" s="711"/>
      <c r="EA48" s="711"/>
      <c r="EB48" s="711"/>
      <c r="EC48" s="711"/>
      <c r="ED48" s="711"/>
      <c r="EE48" s="711"/>
      <c r="EF48" s="711"/>
      <c r="EG48" s="711"/>
      <c r="EH48" s="711"/>
      <c r="EI48" s="710"/>
      <c r="EJ48" s="710"/>
      <c r="EK48" s="710"/>
      <c r="EL48" s="710"/>
      <c r="EM48" s="710"/>
      <c r="EN48" s="711"/>
      <c r="EO48" s="711"/>
      <c r="EP48" s="711"/>
      <c r="EQ48" s="711"/>
      <c r="ER48" s="711"/>
      <c r="ES48" s="710"/>
      <c r="ET48" s="710"/>
      <c r="EU48" s="710"/>
      <c r="EV48" s="710"/>
      <c r="EW48" s="710"/>
      <c r="EX48" s="710"/>
      <c r="EY48" s="710"/>
      <c r="EZ48" s="710"/>
      <c r="FA48" s="710"/>
      <c r="FB48" s="710"/>
      <c r="FC48" s="711">
        <f t="shared" ref="FC48" si="40">A48-AV48-BA48</f>
        <v>0.58333333333333337</v>
      </c>
      <c r="FD48" s="711"/>
      <c r="FE48" s="711"/>
      <c r="FF48" s="711"/>
      <c r="FG48" s="711"/>
      <c r="FH48" s="710"/>
      <c r="FI48" s="710"/>
      <c r="FJ48" s="710"/>
      <c r="FK48" s="710"/>
      <c r="FL48" s="710"/>
      <c r="FM48" s="708"/>
      <c r="FN48" s="708"/>
      <c r="FO48" s="708"/>
      <c r="FP48" s="708"/>
      <c r="FQ48" s="708"/>
      <c r="FR48" s="718"/>
      <c r="FS48" s="719"/>
      <c r="FT48" s="719"/>
      <c r="FU48" s="719"/>
      <c r="FV48" s="719"/>
      <c r="FW48" s="719"/>
      <c r="FX48" s="719"/>
      <c r="FY48" s="719"/>
      <c r="FZ48" s="719"/>
      <c r="GA48" s="720"/>
      <c r="GB48" s="710"/>
      <c r="GC48" s="710"/>
      <c r="GD48" s="710"/>
      <c r="GE48" s="710"/>
      <c r="GF48" s="710"/>
    </row>
    <row r="49" spans="1:188" ht="13.9" customHeight="1" x14ac:dyDescent="0.2">
      <c r="A49" s="768">
        <v>0.46527777777777773</v>
      </c>
      <c r="B49" s="768"/>
      <c r="C49" s="768"/>
      <c r="D49" s="768"/>
      <c r="E49" s="768"/>
      <c r="F49" s="769" t="s">
        <v>17</v>
      </c>
      <c r="G49" s="770"/>
      <c r="H49" s="770"/>
      <c r="I49" s="770"/>
      <c r="J49" s="770"/>
      <c r="K49" s="770"/>
      <c r="L49" s="770"/>
      <c r="M49" s="770"/>
      <c r="N49" s="771"/>
      <c r="O49" s="746" t="s">
        <v>243</v>
      </c>
      <c r="P49" s="747"/>
      <c r="Q49" s="747"/>
      <c r="R49" s="747"/>
      <c r="S49" s="747"/>
      <c r="T49" s="747"/>
      <c r="U49" s="747"/>
      <c r="V49" s="747"/>
      <c r="W49" s="747"/>
      <c r="X49" s="747"/>
      <c r="Y49" s="747"/>
      <c r="Z49" s="748"/>
      <c r="AA49" s="758"/>
      <c r="AB49" s="759"/>
      <c r="AC49" s="759"/>
      <c r="AD49" s="759"/>
      <c r="AE49" s="760"/>
      <c r="AF49" s="761">
        <v>12</v>
      </c>
      <c r="AG49" s="761"/>
      <c r="AH49" s="761"/>
      <c r="AI49" s="761"/>
      <c r="AJ49" s="762"/>
      <c r="AK49" s="762"/>
      <c r="AL49" s="762"/>
      <c r="AM49" s="762"/>
      <c r="AN49" s="711">
        <f>VLOOKUP(F49,config!A$3:C$25,3,FALSE)</f>
        <v>9.0277777777777787E-3</v>
      </c>
      <c r="AO49" s="711"/>
      <c r="AP49" s="711"/>
      <c r="AQ49" s="711"/>
      <c r="AR49" s="711"/>
      <c r="AS49" s="764">
        <v>1</v>
      </c>
      <c r="AT49" s="765"/>
      <c r="AU49" s="766"/>
      <c r="AV49" s="711">
        <f>VLOOKUP($F49,config!$A$3:$E$25,5,FALSE)</f>
        <v>0</v>
      </c>
      <c r="AW49" s="711"/>
      <c r="AX49" s="711"/>
      <c r="AY49" s="711"/>
      <c r="AZ49" s="711"/>
      <c r="BA49" s="711">
        <f>VLOOKUP($F49,config!$A$3:$E$25,4,FALSE)</f>
        <v>3.125E-2</v>
      </c>
      <c r="BB49" s="711"/>
      <c r="BC49" s="711"/>
      <c r="BD49" s="711"/>
      <c r="BE49" s="711"/>
      <c r="BF49" s="711">
        <f>AF49*AN49*AS49</f>
        <v>0.10833333333333334</v>
      </c>
      <c r="BG49" s="711"/>
      <c r="BH49" s="711"/>
      <c r="BI49" s="711"/>
      <c r="BJ49" s="711"/>
      <c r="BK49" s="711">
        <f>BF49+BA49+AV49</f>
        <v>0.13958333333333334</v>
      </c>
      <c r="BL49" s="711"/>
      <c r="BM49" s="711"/>
      <c r="BN49" s="711"/>
      <c r="BO49" s="711"/>
      <c r="BP49" s="711">
        <f>A49+BF49</f>
        <v>0.57361111111111107</v>
      </c>
      <c r="BQ49" s="711"/>
      <c r="BR49" s="711"/>
      <c r="BS49" s="711"/>
      <c r="BT49" s="711"/>
      <c r="BU49" s="2"/>
      <c r="BV49" s="767"/>
      <c r="BW49" s="767"/>
      <c r="BX49" s="767"/>
      <c r="BY49" s="725"/>
      <c r="BZ49" s="726"/>
      <c r="CA49" s="726"/>
      <c r="CB49" s="726"/>
      <c r="CC49" s="726"/>
      <c r="CD49" s="726"/>
      <c r="CE49" s="726"/>
      <c r="CF49" s="726"/>
      <c r="CG49" s="727"/>
      <c r="CH49" s="2"/>
      <c r="CI49" s="710"/>
      <c r="CJ49" s="710"/>
      <c r="CK49" s="710"/>
      <c r="CL49" s="710"/>
      <c r="CM49" s="710"/>
      <c r="CN49" s="888"/>
      <c r="CO49" s="888"/>
      <c r="CP49" s="888"/>
      <c r="CQ49" s="888"/>
      <c r="CR49" s="888"/>
      <c r="CS49" s="2"/>
      <c r="CT49" s="710">
        <f>$A49+($BF49/6)</f>
        <v>0.48333333333333328</v>
      </c>
      <c r="CU49" s="710"/>
      <c r="CV49" s="710"/>
      <c r="CW49" s="710"/>
      <c r="CX49" s="710"/>
      <c r="CY49" s="712">
        <f>$A49+($BF49/6*2)</f>
        <v>0.50138888888888888</v>
      </c>
      <c r="CZ49" s="713"/>
      <c r="DA49" s="713"/>
      <c r="DB49" s="713"/>
      <c r="DC49" s="714"/>
      <c r="DD49" s="712">
        <f>$A49+($BF49/6*3)</f>
        <v>0.51944444444444438</v>
      </c>
      <c r="DE49" s="713"/>
      <c r="DF49" s="713"/>
      <c r="DG49" s="713"/>
      <c r="DH49" s="714"/>
      <c r="DI49" s="712"/>
      <c r="DJ49" s="713"/>
      <c r="DK49" s="713"/>
      <c r="DL49" s="713"/>
      <c r="DM49" s="714"/>
      <c r="DN49" s="712"/>
      <c r="DO49" s="713"/>
      <c r="DP49" s="713"/>
      <c r="DQ49" s="713"/>
      <c r="DR49" s="714"/>
      <c r="DS49" s="2"/>
      <c r="DT49" s="710"/>
      <c r="DU49" s="710"/>
      <c r="DV49" s="710"/>
      <c r="DW49" s="710"/>
      <c r="DX49" s="710"/>
      <c r="DY49" s="711"/>
      <c r="DZ49" s="711"/>
      <c r="EA49" s="711"/>
      <c r="EB49" s="711"/>
      <c r="EC49" s="711"/>
      <c r="ED49" s="711"/>
      <c r="EE49" s="711"/>
      <c r="EF49" s="711"/>
      <c r="EG49" s="711"/>
      <c r="EH49" s="711"/>
      <c r="EI49" s="710"/>
      <c r="EJ49" s="710"/>
      <c r="EK49" s="710"/>
      <c r="EL49" s="710"/>
      <c r="EM49" s="710"/>
      <c r="EN49" s="711"/>
      <c r="EO49" s="711"/>
      <c r="EP49" s="711"/>
      <c r="EQ49" s="711"/>
      <c r="ER49" s="711"/>
      <c r="ES49" s="710"/>
      <c r="ET49" s="710"/>
      <c r="EU49" s="710"/>
      <c r="EV49" s="710"/>
      <c r="EW49" s="710"/>
      <c r="EX49" s="710"/>
      <c r="EY49" s="710"/>
      <c r="EZ49" s="710"/>
      <c r="FA49" s="710"/>
      <c r="FB49" s="710"/>
      <c r="FC49" s="711">
        <f t="shared" si="5"/>
        <v>0.43402777777777773</v>
      </c>
      <c r="FD49" s="711"/>
      <c r="FE49" s="711"/>
      <c r="FF49" s="711"/>
      <c r="FG49" s="711"/>
      <c r="FH49" s="710"/>
      <c r="FI49" s="710"/>
      <c r="FJ49" s="710"/>
      <c r="FK49" s="710"/>
      <c r="FL49" s="710"/>
      <c r="FM49" s="708"/>
      <c r="FN49" s="708"/>
      <c r="FO49" s="708"/>
      <c r="FP49" s="708"/>
      <c r="FQ49" s="708"/>
      <c r="FR49" s="718"/>
      <c r="FS49" s="719"/>
      <c r="FT49" s="719"/>
      <c r="FU49" s="719"/>
      <c r="FV49" s="719"/>
      <c r="FW49" s="719"/>
      <c r="FX49" s="719"/>
      <c r="FY49" s="719"/>
      <c r="FZ49" s="719"/>
      <c r="GA49" s="720"/>
      <c r="GB49" s="710"/>
      <c r="GC49" s="710"/>
      <c r="GD49" s="710"/>
      <c r="GE49" s="710"/>
      <c r="GF49" s="710"/>
    </row>
    <row r="50" spans="1:188" x14ac:dyDescent="0.2">
      <c r="A50" s="768">
        <v>0.4826388888888889</v>
      </c>
      <c r="B50" s="768"/>
      <c r="C50" s="768"/>
      <c r="D50" s="768"/>
      <c r="E50" s="768"/>
      <c r="F50" s="769" t="s">
        <v>19</v>
      </c>
      <c r="G50" s="770"/>
      <c r="H50" s="770"/>
      <c r="I50" s="770"/>
      <c r="J50" s="770"/>
      <c r="K50" s="770"/>
      <c r="L50" s="770"/>
      <c r="M50" s="770"/>
      <c r="N50" s="771"/>
      <c r="O50" s="687" t="s">
        <v>236</v>
      </c>
      <c r="P50" s="688"/>
      <c r="Q50" s="688"/>
      <c r="R50" s="688"/>
      <c r="S50" s="688"/>
      <c r="T50" s="688"/>
      <c r="U50" s="688"/>
      <c r="V50" s="688"/>
      <c r="W50" s="688"/>
      <c r="X50" s="688"/>
      <c r="Y50" s="688"/>
      <c r="Z50" s="689"/>
      <c r="AA50" s="758"/>
      <c r="AB50" s="759"/>
      <c r="AC50" s="759"/>
      <c r="AD50" s="759"/>
      <c r="AE50" s="760"/>
      <c r="AF50" s="761">
        <v>12</v>
      </c>
      <c r="AG50" s="761"/>
      <c r="AH50" s="761"/>
      <c r="AI50" s="761"/>
      <c r="AJ50" s="762"/>
      <c r="AK50" s="762"/>
      <c r="AL50" s="762"/>
      <c r="AM50" s="762"/>
      <c r="AN50" s="711">
        <f>VLOOKUP(F50,config!A$3:C$25,3,FALSE)</f>
        <v>8.1018518518518516E-4</v>
      </c>
      <c r="AO50" s="711"/>
      <c r="AP50" s="711"/>
      <c r="AQ50" s="711"/>
      <c r="AR50" s="711"/>
      <c r="AS50" s="764">
        <v>3</v>
      </c>
      <c r="AT50" s="765"/>
      <c r="AU50" s="766"/>
      <c r="AV50" s="711">
        <f>VLOOKUP($F50,config!$A$3:$E$25,5,FALSE)</f>
        <v>0</v>
      </c>
      <c r="AW50" s="711"/>
      <c r="AX50" s="711"/>
      <c r="AY50" s="711"/>
      <c r="AZ50" s="711"/>
      <c r="BA50" s="711">
        <f>VLOOKUP($F50,config!$A$3:$E$25,4,FALSE)</f>
        <v>1.3888888888888888E-2</v>
      </c>
      <c r="BB50" s="711"/>
      <c r="BC50" s="711"/>
      <c r="BD50" s="711"/>
      <c r="BE50" s="711"/>
      <c r="BF50" s="711">
        <f t="shared" ref="BF50" si="41">AF50*AN50*AS50</f>
        <v>2.9166666666666667E-2</v>
      </c>
      <c r="BG50" s="711"/>
      <c r="BH50" s="711"/>
      <c r="BI50" s="711"/>
      <c r="BJ50" s="711"/>
      <c r="BK50" s="711">
        <f t="shared" ref="BK50" si="42">BF50+BA50+AV50</f>
        <v>4.3055555555555555E-2</v>
      </c>
      <c r="BL50" s="711"/>
      <c r="BM50" s="711"/>
      <c r="BN50" s="711"/>
      <c r="BO50" s="711"/>
      <c r="BP50" s="711">
        <f t="shared" ref="BP50" si="43">A50+BF50</f>
        <v>0.51180555555555551</v>
      </c>
      <c r="BQ50" s="711"/>
      <c r="BR50" s="711"/>
      <c r="BS50" s="711"/>
      <c r="BT50" s="711"/>
      <c r="BU50" s="2"/>
      <c r="BV50" s="767"/>
      <c r="BW50" s="767"/>
      <c r="BX50" s="767"/>
      <c r="BY50" s="725"/>
      <c r="BZ50" s="726"/>
      <c r="CA50" s="726"/>
      <c r="CB50" s="726"/>
      <c r="CC50" s="726"/>
      <c r="CD50" s="726"/>
      <c r="CE50" s="726"/>
      <c r="CF50" s="726"/>
      <c r="CG50" s="727"/>
      <c r="CH50" s="2"/>
      <c r="CI50" s="710"/>
      <c r="CJ50" s="710"/>
      <c r="CK50" s="710"/>
      <c r="CL50" s="710"/>
      <c r="CM50" s="710"/>
      <c r="CN50" s="888"/>
      <c r="CO50" s="888"/>
      <c r="CP50" s="888"/>
      <c r="CQ50" s="888"/>
      <c r="CR50" s="888"/>
      <c r="CS50" s="2"/>
      <c r="CT50" s="710">
        <f>$A50+($BF50/AS50)</f>
        <v>0.49236111111111114</v>
      </c>
      <c r="CU50" s="710"/>
      <c r="CV50" s="710"/>
      <c r="CW50" s="710"/>
      <c r="CX50" s="710"/>
      <c r="CY50" s="712">
        <f>$A50+($BF50/AS50*2)</f>
        <v>0.50208333333333333</v>
      </c>
      <c r="CZ50" s="713"/>
      <c r="DA50" s="713"/>
      <c r="DB50" s="713"/>
      <c r="DC50" s="714"/>
      <c r="DD50" s="712">
        <f>$A50+($BF50/AS50*3)</f>
        <v>0.51180555555555551</v>
      </c>
      <c r="DE50" s="713"/>
      <c r="DF50" s="713"/>
      <c r="DG50" s="713"/>
      <c r="DH50" s="714"/>
      <c r="DI50" s="712"/>
      <c r="DJ50" s="713"/>
      <c r="DK50" s="713"/>
      <c r="DL50" s="713"/>
      <c r="DM50" s="714"/>
      <c r="DN50" s="712"/>
      <c r="DO50" s="713"/>
      <c r="DP50" s="713"/>
      <c r="DQ50" s="713"/>
      <c r="DR50" s="714"/>
      <c r="DS50" s="2"/>
      <c r="DT50" s="710">
        <v>6.25E-2</v>
      </c>
      <c r="DU50" s="710"/>
      <c r="DV50" s="710"/>
      <c r="DW50" s="710"/>
      <c r="DX50" s="710"/>
      <c r="DY50" s="711">
        <f t="shared" ref="DY50" si="44">A50-DT50</f>
        <v>0.4201388888888889</v>
      </c>
      <c r="DZ50" s="711"/>
      <c r="EA50" s="711"/>
      <c r="EB50" s="711"/>
      <c r="EC50" s="711"/>
      <c r="ED50" s="711">
        <f t="shared" si="3"/>
        <v>0.45833333333333337</v>
      </c>
      <c r="EE50" s="711"/>
      <c r="EF50" s="711"/>
      <c r="EG50" s="711"/>
      <c r="EH50" s="711"/>
      <c r="EI50" s="710">
        <v>6.9444444444444441E-3</v>
      </c>
      <c r="EJ50" s="710"/>
      <c r="EK50" s="710"/>
      <c r="EL50" s="710"/>
      <c r="EM50" s="710"/>
      <c r="EN50" s="711">
        <f t="shared" si="4"/>
        <v>0.46527777777777779</v>
      </c>
      <c r="EO50" s="711"/>
      <c r="EP50" s="711"/>
      <c r="EQ50" s="711"/>
      <c r="ER50" s="711"/>
      <c r="ES50" s="710">
        <v>6.9444444444444447E-4</v>
      </c>
      <c r="ET50" s="710"/>
      <c r="EU50" s="710"/>
      <c r="EV50" s="710"/>
      <c r="EW50" s="710"/>
      <c r="EX50" s="710">
        <v>2.7777777777777779E-3</v>
      </c>
      <c r="EY50" s="710"/>
      <c r="EZ50" s="710"/>
      <c r="FA50" s="710"/>
      <c r="FB50" s="710"/>
      <c r="FC50" s="711">
        <f t="shared" si="5"/>
        <v>0.46875</v>
      </c>
      <c r="FD50" s="711"/>
      <c r="FE50" s="711"/>
      <c r="FF50" s="711"/>
      <c r="FG50" s="711"/>
      <c r="FH50" s="710"/>
      <c r="FI50" s="710"/>
      <c r="FJ50" s="710"/>
      <c r="FK50" s="710"/>
      <c r="FL50" s="710"/>
      <c r="FM50" s="708"/>
      <c r="FN50" s="708"/>
      <c r="FO50" s="708"/>
      <c r="FP50" s="708"/>
      <c r="FQ50" s="708"/>
      <c r="FR50" s="718"/>
      <c r="FS50" s="719"/>
      <c r="FT50" s="719"/>
      <c r="FU50" s="719"/>
      <c r="FV50" s="719"/>
      <c r="FW50" s="719"/>
      <c r="FX50" s="719"/>
      <c r="FY50" s="719"/>
      <c r="FZ50" s="719"/>
      <c r="GA50" s="720"/>
      <c r="GB50" s="710"/>
      <c r="GC50" s="710"/>
      <c r="GD50" s="710"/>
      <c r="GE50" s="710"/>
      <c r="GF50" s="710"/>
    </row>
    <row r="51" spans="1:188" x14ac:dyDescent="0.2">
      <c r="A51" s="768">
        <v>0.53819444444444442</v>
      </c>
      <c r="B51" s="768"/>
      <c r="C51" s="768"/>
      <c r="D51" s="768"/>
      <c r="E51" s="768"/>
      <c r="F51" s="769" t="s">
        <v>19</v>
      </c>
      <c r="G51" s="770"/>
      <c r="H51" s="770"/>
      <c r="I51" s="770"/>
      <c r="J51" s="770"/>
      <c r="K51" s="770"/>
      <c r="L51" s="770"/>
      <c r="M51" s="770"/>
      <c r="N51" s="771"/>
      <c r="O51" s="746" t="s">
        <v>243</v>
      </c>
      <c r="P51" s="747"/>
      <c r="Q51" s="747"/>
      <c r="R51" s="747"/>
      <c r="S51" s="747"/>
      <c r="T51" s="747"/>
      <c r="U51" s="747"/>
      <c r="V51" s="747"/>
      <c r="W51" s="747"/>
      <c r="X51" s="747"/>
      <c r="Y51" s="747"/>
      <c r="Z51" s="748"/>
      <c r="AA51" s="758"/>
      <c r="AB51" s="759"/>
      <c r="AC51" s="759"/>
      <c r="AD51" s="759"/>
      <c r="AE51" s="760"/>
      <c r="AF51" s="761">
        <v>12</v>
      </c>
      <c r="AG51" s="761"/>
      <c r="AH51" s="761"/>
      <c r="AI51" s="761"/>
      <c r="AJ51" s="762"/>
      <c r="AK51" s="762"/>
      <c r="AL51" s="762"/>
      <c r="AM51" s="762"/>
      <c r="AN51" s="711">
        <f>VLOOKUP(F51,config!A$3:C$25,3,FALSE)</f>
        <v>8.1018518518518516E-4</v>
      </c>
      <c r="AO51" s="711"/>
      <c r="AP51" s="711"/>
      <c r="AQ51" s="711"/>
      <c r="AR51" s="711"/>
      <c r="AS51" s="764">
        <v>3</v>
      </c>
      <c r="AT51" s="765"/>
      <c r="AU51" s="766"/>
      <c r="AV51" s="711">
        <f>VLOOKUP($F51,config!$A$3:$E$25,5,FALSE)</f>
        <v>0</v>
      </c>
      <c r="AW51" s="711"/>
      <c r="AX51" s="711"/>
      <c r="AY51" s="711"/>
      <c r="AZ51" s="711"/>
      <c r="BA51" s="711">
        <f>VLOOKUP($F51,config!$A$3:$E$25,4,FALSE)</f>
        <v>1.3888888888888888E-2</v>
      </c>
      <c r="BB51" s="711"/>
      <c r="BC51" s="711"/>
      <c r="BD51" s="711"/>
      <c r="BE51" s="711"/>
      <c r="BF51" s="711">
        <f t="shared" ref="BF51" si="45">AF51*AN51*AS51</f>
        <v>2.9166666666666667E-2</v>
      </c>
      <c r="BG51" s="711"/>
      <c r="BH51" s="711"/>
      <c r="BI51" s="711"/>
      <c r="BJ51" s="711"/>
      <c r="BK51" s="711">
        <f t="shared" ref="BK51" si="46">BF51+BA51+AV51</f>
        <v>4.3055555555555555E-2</v>
      </c>
      <c r="BL51" s="711"/>
      <c r="BM51" s="711"/>
      <c r="BN51" s="711"/>
      <c r="BO51" s="711"/>
      <c r="BP51" s="711">
        <f t="shared" ref="BP51" si="47">A51+BF51</f>
        <v>0.56736111111111109</v>
      </c>
      <c r="BQ51" s="711"/>
      <c r="BR51" s="711"/>
      <c r="BS51" s="711"/>
      <c r="BT51" s="711"/>
      <c r="BU51" s="2"/>
      <c r="BV51" s="767"/>
      <c r="BW51" s="767"/>
      <c r="BX51" s="767"/>
      <c r="BY51" s="725"/>
      <c r="BZ51" s="726"/>
      <c r="CA51" s="726"/>
      <c r="CB51" s="726"/>
      <c r="CC51" s="726"/>
      <c r="CD51" s="726"/>
      <c r="CE51" s="726"/>
      <c r="CF51" s="726"/>
      <c r="CG51" s="727"/>
      <c r="CH51" s="2"/>
      <c r="CI51" s="710"/>
      <c r="CJ51" s="710"/>
      <c r="CK51" s="710"/>
      <c r="CL51" s="710"/>
      <c r="CM51" s="710"/>
      <c r="CN51" s="888"/>
      <c r="CO51" s="888"/>
      <c r="CP51" s="888"/>
      <c r="CQ51" s="888"/>
      <c r="CR51" s="888"/>
      <c r="CS51" s="2"/>
      <c r="CT51" s="710">
        <f t="shared" ref="CT51" si="48">$A51+($BF51/AS51)</f>
        <v>0.54791666666666661</v>
      </c>
      <c r="CU51" s="710"/>
      <c r="CV51" s="710"/>
      <c r="CW51" s="710"/>
      <c r="CX51" s="710"/>
      <c r="CY51" s="712">
        <f t="shared" ref="CY51" si="49">$A51+($BF51/AS51*2)</f>
        <v>0.55763888888888891</v>
      </c>
      <c r="CZ51" s="713"/>
      <c r="DA51" s="713"/>
      <c r="DB51" s="713"/>
      <c r="DC51" s="714"/>
      <c r="DD51" s="712">
        <f t="shared" ref="DD51" si="50">$A51+($BF51/AS51*3)</f>
        <v>0.56736111111111109</v>
      </c>
      <c r="DE51" s="713"/>
      <c r="DF51" s="713"/>
      <c r="DG51" s="713"/>
      <c r="DH51" s="714"/>
      <c r="DI51" s="712"/>
      <c r="DJ51" s="713"/>
      <c r="DK51" s="713"/>
      <c r="DL51" s="713"/>
      <c r="DM51" s="714"/>
      <c r="DN51" s="712"/>
      <c r="DO51" s="713"/>
      <c r="DP51" s="713"/>
      <c r="DQ51" s="713"/>
      <c r="DR51" s="714"/>
      <c r="DS51" s="2"/>
      <c r="DT51" s="710"/>
      <c r="DU51" s="710"/>
      <c r="DV51" s="710"/>
      <c r="DW51" s="710"/>
      <c r="DX51" s="710"/>
      <c r="DY51" s="711">
        <f t="shared" ref="DY51" si="51">A51-DT51</f>
        <v>0.53819444444444442</v>
      </c>
      <c r="DZ51" s="711"/>
      <c r="EA51" s="711"/>
      <c r="EB51" s="711"/>
      <c r="EC51" s="711"/>
      <c r="ED51" s="711">
        <f t="shared" si="3"/>
        <v>0.51736111111111116</v>
      </c>
      <c r="EE51" s="711"/>
      <c r="EF51" s="711"/>
      <c r="EG51" s="711"/>
      <c r="EH51" s="711"/>
      <c r="EI51" s="710">
        <v>6.9444444444444441E-3</v>
      </c>
      <c r="EJ51" s="710"/>
      <c r="EK51" s="710"/>
      <c r="EL51" s="710"/>
      <c r="EM51" s="710"/>
      <c r="EN51" s="711">
        <f t="shared" si="4"/>
        <v>0.52430555555555558</v>
      </c>
      <c r="EO51" s="711"/>
      <c r="EP51" s="711"/>
      <c r="EQ51" s="711"/>
      <c r="ER51" s="711"/>
      <c r="ES51" s="710"/>
      <c r="ET51" s="710"/>
      <c r="EU51" s="710"/>
      <c r="EV51" s="710"/>
      <c r="EW51" s="710"/>
      <c r="EX51" s="710"/>
      <c r="EY51" s="710"/>
      <c r="EZ51" s="710"/>
      <c r="FA51" s="710"/>
      <c r="FB51" s="710"/>
      <c r="FC51" s="711">
        <f t="shared" si="5"/>
        <v>0.52430555555555558</v>
      </c>
      <c r="FD51" s="711"/>
      <c r="FE51" s="711"/>
      <c r="FF51" s="711"/>
      <c r="FG51" s="711"/>
      <c r="FH51" s="710"/>
      <c r="FI51" s="710"/>
      <c r="FJ51" s="710"/>
      <c r="FK51" s="710"/>
      <c r="FL51" s="710"/>
      <c r="FM51" s="708"/>
      <c r="FN51" s="708"/>
      <c r="FO51" s="708"/>
      <c r="FP51" s="708"/>
      <c r="FQ51" s="708"/>
      <c r="FR51" s="718"/>
      <c r="FS51" s="719"/>
      <c r="FT51" s="719"/>
      <c r="FU51" s="719"/>
      <c r="FV51" s="719"/>
      <c r="FW51" s="719"/>
      <c r="FX51" s="719"/>
      <c r="FY51" s="719"/>
      <c r="FZ51" s="719"/>
      <c r="GA51" s="720"/>
      <c r="GB51" s="710"/>
      <c r="GC51" s="710"/>
      <c r="GD51" s="710"/>
      <c r="GE51" s="710"/>
      <c r="GF51" s="710"/>
    </row>
    <row r="52" spans="1:188" x14ac:dyDescent="0.2">
      <c r="A52" s="768">
        <v>0.60416666666666663</v>
      </c>
      <c r="B52" s="768"/>
      <c r="C52" s="768"/>
      <c r="D52" s="768"/>
      <c r="E52" s="768"/>
      <c r="F52" s="769" t="s">
        <v>20</v>
      </c>
      <c r="G52" s="770"/>
      <c r="H52" s="770"/>
      <c r="I52" s="770"/>
      <c r="J52" s="770"/>
      <c r="K52" s="770"/>
      <c r="L52" s="770"/>
      <c r="M52" s="770"/>
      <c r="N52" s="771"/>
      <c r="O52" s="687" t="s">
        <v>236</v>
      </c>
      <c r="P52" s="688"/>
      <c r="Q52" s="688"/>
      <c r="R52" s="688"/>
      <c r="S52" s="688"/>
      <c r="T52" s="688"/>
      <c r="U52" s="688"/>
      <c r="V52" s="688"/>
      <c r="W52" s="688"/>
      <c r="X52" s="688"/>
      <c r="Y52" s="688"/>
      <c r="Z52" s="689"/>
      <c r="AA52" s="758"/>
      <c r="AB52" s="759"/>
      <c r="AC52" s="759"/>
      <c r="AD52" s="759"/>
      <c r="AE52" s="760"/>
      <c r="AF52" s="761">
        <v>12</v>
      </c>
      <c r="AG52" s="761"/>
      <c r="AH52" s="761"/>
      <c r="AI52" s="761"/>
      <c r="AJ52" s="762"/>
      <c r="AK52" s="762"/>
      <c r="AL52" s="762"/>
      <c r="AM52" s="762"/>
      <c r="AN52" s="711">
        <f>VLOOKUP(F52,config!A$3:C$25,3,FALSE)</f>
        <v>9.2592592592592585E-4</v>
      </c>
      <c r="AO52" s="711"/>
      <c r="AP52" s="711"/>
      <c r="AQ52" s="711"/>
      <c r="AR52" s="711"/>
      <c r="AS52" s="764">
        <v>3</v>
      </c>
      <c r="AT52" s="765"/>
      <c r="AU52" s="766"/>
      <c r="AV52" s="711">
        <f>VLOOKUP($F52,config!$A$3:$E$25,5,FALSE)</f>
        <v>0</v>
      </c>
      <c r="AW52" s="711"/>
      <c r="AX52" s="711"/>
      <c r="AY52" s="711"/>
      <c r="AZ52" s="711"/>
      <c r="BA52" s="711">
        <f>VLOOKUP($F52,config!$A$3:$E$25,4,FALSE)</f>
        <v>1.3888888888888888E-2</v>
      </c>
      <c r="BB52" s="711"/>
      <c r="BC52" s="711"/>
      <c r="BD52" s="711"/>
      <c r="BE52" s="711"/>
      <c r="BF52" s="711">
        <f>AF52*AN52*AS52</f>
        <v>3.3333333333333326E-2</v>
      </c>
      <c r="BG52" s="711"/>
      <c r="BH52" s="711"/>
      <c r="BI52" s="711"/>
      <c r="BJ52" s="711"/>
      <c r="BK52" s="711">
        <f>BF52+BA52+AV52</f>
        <v>4.7222222222222214E-2</v>
      </c>
      <c r="BL52" s="711"/>
      <c r="BM52" s="711"/>
      <c r="BN52" s="711"/>
      <c r="BO52" s="711"/>
      <c r="BP52" s="711">
        <f>A52+BF52</f>
        <v>0.63749999999999996</v>
      </c>
      <c r="BQ52" s="711"/>
      <c r="BR52" s="711"/>
      <c r="BS52" s="711"/>
      <c r="BT52" s="711"/>
      <c r="BU52" s="2"/>
      <c r="BV52" s="767"/>
      <c r="BW52" s="767"/>
      <c r="BX52" s="767"/>
      <c r="BY52" s="725"/>
      <c r="BZ52" s="726"/>
      <c r="CA52" s="726"/>
      <c r="CB52" s="726"/>
      <c r="CC52" s="726"/>
      <c r="CD52" s="726"/>
      <c r="CE52" s="726"/>
      <c r="CF52" s="726"/>
      <c r="CG52" s="727"/>
      <c r="CH52" s="2"/>
      <c r="CI52" s="710"/>
      <c r="CJ52" s="710"/>
      <c r="CK52" s="710"/>
      <c r="CL52" s="710"/>
      <c r="CM52" s="710"/>
      <c r="CN52" s="888"/>
      <c r="CO52" s="888"/>
      <c r="CP52" s="888"/>
      <c r="CQ52" s="888"/>
      <c r="CR52" s="888"/>
      <c r="CS52" s="2"/>
      <c r="CT52" s="710">
        <f t="shared" ref="CT52:CT59" si="52">$A52+($BF52/AS52)</f>
        <v>0.6152777777777777</v>
      </c>
      <c r="CU52" s="710"/>
      <c r="CV52" s="710"/>
      <c r="CW52" s="710"/>
      <c r="CX52" s="710"/>
      <c r="CY52" s="712">
        <f t="shared" ref="CY52:CY59" si="53">$A52+($BF52/AS52*2)</f>
        <v>0.62638888888888888</v>
      </c>
      <c r="CZ52" s="713"/>
      <c r="DA52" s="713"/>
      <c r="DB52" s="713"/>
      <c r="DC52" s="714"/>
      <c r="DD52" s="712">
        <f t="shared" ref="DD52:DD59" si="54">$A52+($BF52/AS52*3)</f>
        <v>0.63749999999999996</v>
      </c>
      <c r="DE52" s="713"/>
      <c r="DF52" s="713"/>
      <c r="DG52" s="713"/>
      <c r="DH52" s="714"/>
      <c r="DI52" s="712"/>
      <c r="DJ52" s="713"/>
      <c r="DK52" s="713"/>
      <c r="DL52" s="713"/>
      <c r="DM52" s="714"/>
      <c r="DN52" s="712"/>
      <c r="DO52" s="713"/>
      <c r="DP52" s="713"/>
      <c r="DQ52" s="713"/>
      <c r="DR52" s="714"/>
      <c r="DS52" s="2"/>
      <c r="DT52" s="710">
        <v>6.25E-2</v>
      </c>
      <c r="DU52" s="710"/>
      <c r="DV52" s="710"/>
      <c r="DW52" s="710"/>
      <c r="DX52" s="710"/>
      <c r="DY52" s="711">
        <f>A52-DT52</f>
        <v>0.54166666666666663</v>
      </c>
      <c r="DZ52" s="711"/>
      <c r="EA52" s="711"/>
      <c r="EB52" s="711"/>
      <c r="EC52" s="711"/>
      <c r="ED52" s="711">
        <f t="shared" ref="ED52" si="55">EN52-EI52</f>
        <v>0.57986111111111116</v>
      </c>
      <c r="EE52" s="711"/>
      <c r="EF52" s="711"/>
      <c r="EG52" s="711"/>
      <c r="EH52" s="711"/>
      <c r="EI52" s="710">
        <v>6.9444444444444441E-3</v>
      </c>
      <c r="EJ52" s="710"/>
      <c r="EK52" s="710"/>
      <c r="EL52" s="710"/>
      <c r="EM52" s="710"/>
      <c r="EN52" s="711">
        <f t="shared" ref="EN52" si="56">FC52-EX52-ES52</f>
        <v>0.58680555555555558</v>
      </c>
      <c r="EO52" s="711"/>
      <c r="EP52" s="711"/>
      <c r="EQ52" s="711"/>
      <c r="ER52" s="711"/>
      <c r="ES52" s="710">
        <v>6.9444444444444447E-4</v>
      </c>
      <c r="ET52" s="710"/>
      <c r="EU52" s="710"/>
      <c r="EV52" s="710"/>
      <c r="EW52" s="710"/>
      <c r="EX52" s="710">
        <v>2.7777777777777779E-3</v>
      </c>
      <c r="EY52" s="710"/>
      <c r="EZ52" s="710"/>
      <c r="FA52" s="710"/>
      <c r="FB52" s="710"/>
      <c r="FC52" s="711">
        <f t="shared" ref="FC52" si="57">A52-AV52-BA52</f>
        <v>0.59027777777777779</v>
      </c>
      <c r="FD52" s="711"/>
      <c r="FE52" s="711"/>
      <c r="FF52" s="711"/>
      <c r="FG52" s="711"/>
      <c r="FH52" s="710"/>
      <c r="FI52" s="710"/>
      <c r="FJ52" s="710"/>
      <c r="FK52" s="710"/>
      <c r="FL52" s="710"/>
      <c r="FM52" s="708"/>
      <c r="FN52" s="708"/>
      <c r="FO52" s="708"/>
      <c r="FP52" s="708"/>
      <c r="FQ52" s="708"/>
      <c r="FR52" s="718"/>
      <c r="FS52" s="719"/>
      <c r="FT52" s="719"/>
      <c r="FU52" s="719"/>
      <c r="FV52" s="719"/>
      <c r="FW52" s="719"/>
      <c r="FX52" s="719"/>
      <c r="FY52" s="719"/>
      <c r="FZ52" s="719"/>
      <c r="GA52" s="720"/>
      <c r="GB52" s="710"/>
      <c r="GC52" s="710"/>
      <c r="GD52" s="710"/>
      <c r="GE52" s="710"/>
      <c r="GF52" s="710"/>
    </row>
    <row r="53" spans="1:188" x14ac:dyDescent="0.2">
      <c r="A53" s="768">
        <v>0.66666666666666663</v>
      </c>
      <c r="B53" s="768"/>
      <c r="C53" s="768"/>
      <c r="D53" s="768"/>
      <c r="E53" s="768"/>
      <c r="F53" s="769" t="s">
        <v>20</v>
      </c>
      <c r="G53" s="770"/>
      <c r="H53" s="770"/>
      <c r="I53" s="770"/>
      <c r="J53" s="770"/>
      <c r="K53" s="770"/>
      <c r="L53" s="770"/>
      <c r="M53" s="770"/>
      <c r="N53" s="771"/>
      <c r="O53" s="746" t="s">
        <v>243</v>
      </c>
      <c r="P53" s="747"/>
      <c r="Q53" s="747"/>
      <c r="R53" s="747"/>
      <c r="S53" s="747"/>
      <c r="T53" s="747"/>
      <c r="U53" s="747"/>
      <c r="V53" s="747"/>
      <c r="W53" s="747"/>
      <c r="X53" s="747"/>
      <c r="Y53" s="747"/>
      <c r="Z53" s="748"/>
      <c r="AA53" s="758"/>
      <c r="AB53" s="759"/>
      <c r="AC53" s="759"/>
      <c r="AD53" s="759"/>
      <c r="AE53" s="760"/>
      <c r="AF53" s="761">
        <v>12</v>
      </c>
      <c r="AG53" s="761"/>
      <c r="AH53" s="761"/>
      <c r="AI53" s="761"/>
      <c r="AJ53" s="762"/>
      <c r="AK53" s="762"/>
      <c r="AL53" s="762"/>
      <c r="AM53" s="762"/>
      <c r="AN53" s="711">
        <f>VLOOKUP(F53,config!A$3:C$25,3,FALSE)</f>
        <v>9.2592592592592585E-4</v>
      </c>
      <c r="AO53" s="711"/>
      <c r="AP53" s="711"/>
      <c r="AQ53" s="711"/>
      <c r="AR53" s="711"/>
      <c r="AS53" s="764">
        <v>3</v>
      </c>
      <c r="AT53" s="765"/>
      <c r="AU53" s="766"/>
      <c r="AV53" s="711">
        <f>VLOOKUP($F53,config!$A$3:$E$25,5,FALSE)</f>
        <v>0</v>
      </c>
      <c r="AW53" s="711"/>
      <c r="AX53" s="711"/>
      <c r="AY53" s="711"/>
      <c r="AZ53" s="711"/>
      <c r="BA53" s="711">
        <f>VLOOKUP($F53,config!$A$3:$E$25,4,FALSE)</f>
        <v>1.3888888888888888E-2</v>
      </c>
      <c r="BB53" s="711"/>
      <c r="BC53" s="711"/>
      <c r="BD53" s="711"/>
      <c r="BE53" s="711"/>
      <c r="BF53" s="711">
        <f>AF53*AN53*AS53</f>
        <v>3.3333333333333326E-2</v>
      </c>
      <c r="BG53" s="711"/>
      <c r="BH53" s="711"/>
      <c r="BI53" s="711"/>
      <c r="BJ53" s="711"/>
      <c r="BK53" s="711">
        <f>BF53+BA53+AV53</f>
        <v>4.7222222222222214E-2</v>
      </c>
      <c r="BL53" s="711"/>
      <c r="BM53" s="711"/>
      <c r="BN53" s="711"/>
      <c r="BO53" s="711"/>
      <c r="BP53" s="711">
        <f>A53+BF53</f>
        <v>0.7</v>
      </c>
      <c r="BQ53" s="711"/>
      <c r="BR53" s="711"/>
      <c r="BS53" s="711"/>
      <c r="BT53" s="711"/>
      <c r="BU53" s="2"/>
      <c r="BV53" s="767"/>
      <c r="BW53" s="767"/>
      <c r="BX53" s="767"/>
      <c r="BY53" s="725"/>
      <c r="BZ53" s="726"/>
      <c r="CA53" s="726"/>
      <c r="CB53" s="726"/>
      <c r="CC53" s="726"/>
      <c r="CD53" s="726"/>
      <c r="CE53" s="726"/>
      <c r="CF53" s="726"/>
      <c r="CG53" s="727"/>
      <c r="CH53" s="2"/>
      <c r="CI53" s="710"/>
      <c r="CJ53" s="710"/>
      <c r="CK53" s="710"/>
      <c r="CL53" s="710"/>
      <c r="CM53" s="710"/>
      <c r="CN53" s="888"/>
      <c r="CO53" s="888"/>
      <c r="CP53" s="888"/>
      <c r="CQ53" s="888"/>
      <c r="CR53" s="888"/>
      <c r="CS53" s="2"/>
      <c r="CT53" s="710">
        <f t="shared" si="52"/>
        <v>0.6777777777777777</v>
      </c>
      <c r="CU53" s="710"/>
      <c r="CV53" s="710"/>
      <c r="CW53" s="710"/>
      <c r="CX53" s="710"/>
      <c r="CY53" s="712">
        <f t="shared" si="53"/>
        <v>0.68888888888888888</v>
      </c>
      <c r="CZ53" s="713"/>
      <c r="DA53" s="713"/>
      <c r="DB53" s="713"/>
      <c r="DC53" s="714"/>
      <c r="DD53" s="712">
        <f t="shared" si="54"/>
        <v>0.7</v>
      </c>
      <c r="DE53" s="713"/>
      <c r="DF53" s="713"/>
      <c r="DG53" s="713"/>
      <c r="DH53" s="714"/>
      <c r="DI53" s="712"/>
      <c r="DJ53" s="713"/>
      <c r="DK53" s="713"/>
      <c r="DL53" s="713"/>
      <c r="DM53" s="714"/>
      <c r="DN53" s="712"/>
      <c r="DO53" s="713"/>
      <c r="DP53" s="713"/>
      <c r="DQ53" s="713"/>
      <c r="DR53" s="714"/>
      <c r="DS53" s="2"/>
      <c r="DT53" s="710">
        <v>6.25E-2</v>
      </c>
      <c r="DU53" s="710"/>
      <c r="DV53" s="710"/>
      <c r="DW53" s="710"/>
      <c r="DX53" s="710"/>
      <c r="DY53" s="711">
        <f>A53-DT53</f>
        <v>0.60416666666666663</v>
      </c>
      <c r="DZ53" s="711"/>
      <c r="EA53" s="711"/>
      <c r="EB53" s="711"/>
      <c r="EC53" s="711"/>
      <c r="ED53" s="711">
        <f t="shared" si="3"/>
        <v>0.64236111111111116</v>
      </c>
      <c r="EE53" s="711"/>
      <c r="EF53" s="711"/>
      <c r="EG53" s="711"/>
      <c r="EH53" s="711"/>
      <c r="EI53" s="710">
        <v>6.9444444444444441E-3</v>
      </c>
      <c r="EJ53" s="710"/>
      <c r="EK53" s="710"/>
      <c r="EL53" s="710"/>
      <c r="EM53" s="710"/>
      <c r="EN53" s="711">
        <f t="shared" si="4"/>
        <v>0.64930555555555558</v>
      </c>
      <c r="EO53" s="711"/>
      <c r="EP53" s="711"/>
      <c r="EQ53" s="711"/>
      <c r="ER53" s="711"/>
      <c r="ES53" s="710">
        <v>6.9444444444444447E-4</v>
      </c>
      <c r="ET53" s="710"/>
      <c r="EU53" s="710"/>
      <c r="EV53" s="710"/>
      <c r="EW53" s="710"/>
      <c r="EX53" s="710">
        <v>2.7777777777777779E-3</v>
      </c>
      <c r="EY53" s="710"/>
      <c r="EZ53" s="710"/>
      <c r="FA53" s="710"/>
      <c r="FB53" s="710"/>
      <c r="FC53" s="711">
        <f t="shared" si="5"/>
        <v>0.65277777777777779</v>
      </c>
      <c r="FD53" s="711"/>
      <c r="FE53" s="711"/>
      <c r="FF53" s="711"/>
      <c r="FG53" s="711"/>
      <c r="FH53" s="710"/>
      <c r="FI53" s="710"/>
      <c r="FJ53" s="710"/>
      <c r="FK53" s="710"/>
      <c r="FL53" s="710"/>
      <c r="FM53" s="708"/>
      <c r="FN53" s="708"/>
      <c r="FO53" s="708"/>
      <c r="FP53" s="708"/>
      <c r="FQ53" s="708"/>
      <c r="FR53" s="718"/>
      <c r="FS53" s="719"/>
      <c r="FT53" s="719"/>
      <c r="FU53" s="719"/>
      <c r="FV53" s="719"/>
      <c r="FW53" s="719"/>
      <c r="FX53" s="719"/>
      <c r="FY53" s="719"/>
      <c r="FZ53" s="719"/>
      <c r="GA53" s="720"/>
      <c r="GB53" s="710"/>
      <c r="GC53" s="710"/>
      <c r="GD53" s="710"/>
      <c r="GE53" s="710"/>
      <c r="GF53" s="710"/>
    </row>
    <row r="54" spans="1:188" x14ac:dyDescent="0.2">
      <c r="A54" s="768">
        <v>0.625</v>
      </c>
      <c r="B54" s="768"/>
      <c r="C54" s="768"/>
      <c r="D54" s="768"/>
      <c r="E54" s="768"/>
      <c r="F54" s="769" t="s">
        <v>26</v>
      </c>
      <c r="G54" s="770"/>
      <c r="H54" s="770"/>
      <c r="I54" s="770"/>
      <c r="J54" s="770"/>
      <c r="K54" s="770"/>
      <c r="L54" s="770"/>
      <c r="M54" s="770"/>
      <c r="N54" s="771"/>
      <c r="O54" s="687" t="s">
        <v>236</v>
      </c>
      <c r="P54" s="688"/>
      <c r="Q54" s="688"/>
      <c r="R54" s="688"/>
      <c r="S54" s="688"/>
      <c r="T54" s="688"/>
      <c r="U54" s="688"/>
      <c r="V54" s="688"/>
      <c r="W54" s="688"/>
      <c r="X54" s="688"/>
      <c r="Y54" s="688"/>
      <c r="Z54" s="689"/>
      <c r="AA54" s="758"/>
      <c r="AB54" s="759"/>
      <c r="AC54" s="759"/>
      <c r="AD54" s="759"/>
      <c r="AE54" s="760"/>
      <c r="AF54" s="761">
        <v>12</v>
      </c>
      <c r="AG54" s="761"/>
      <c r="AH54" s="761"/>
      <c r="AI54" s="761"/>
      <c r="AJ54" s="762"/>
      <c r="AK54" s="762"/>
      <c r="AL54" s="762"/>
      <c r="AM54" s="762"/>
      <c r="AN54" s="711">
        <f>VLOOKUP(F54,config!A$3:C$25,3,FALSE)</f>
        <v>6.3657407407407402E-4</v>
      </c>
      <c r="AO54" s="711"/>
      <c r="AP54" s="711"/>
      <c r="AQ54" s="711"/>
      <c r="AR54" s="711"/>
      <c r="AS54" s="764">
        <v>3</v>
      </c>
      <c r="AT54" s="765"/>
      <c r="AU54" s="766"/>
      <c r="AV54" s="711">
        <f>VLOOKUP($F54,config!$A$3:$E$25,5,FALSE)</f>
        <v>0</v>
      </c>
      <c r="AW54" s="711"/>
      <c r="AX54" s="711"/>
      <c r="AY54" s="711"/>
      <c r="AZ54" s="711"/>
      <c r="BA54" s="711">
        <f>VLOOKUP($F54,config!$A$3:$E$25,4,FALSE)</f>
        <v>1.3888888888888888E-2</v>
      </c>
      <c r="BB54" s="711"/>
      <c r="BC54" s="711"/>
      <c r="BD54" s="711"/>
      <c r="BE54" s="711"/>
      <c r="BF54" s="711">
        <f t="shared" ref="BF54" si="58">AF54*AN54*AS54</f>
        <v>2.2916666666666662E-2</v>
      </c>
      <c r="BG54" s="711"/>
      <c r="BH54" s="711"/>
      <c r="BI54" s="711"/>
      <c r="BJ54" s="711"/>
      <c r="BK54" s="711">
        <f t="shared" ref="BK54" si="59">BF54+BA54+AV54</f>
        <v>3.680555555555555E-2</v>
      </c>
      <c r="BL54" s="711"/>
      <c r="BM54" s="711"/>
      <c r="BN54" s="711"/>
      <c r="BO54" s="711"/>
      <c r="BP54" s="711">
        <f t="shared" ref="BP54" si="60">A54+BF54</f>
        <v>0.6479166666666667</v>
      </c>
      <c r="BQ54" s="711"/>
      <c r="BR54" s="711"/>
      <c r="BS54" s="711"/>
      <c r="BT54" s="711"/>
      <c r="BU54" s="2"/>
      <c r="BV54" s="767"/>
      <c r="BW54" s="767"/>
      <c r="BX54" s="767"/>
      <c r="BY54" s="725"/>
      <c r="BZ54" s="726"/>
      <c r="CA54" s="726"/>
      <c r="CB54" s="726"/>
      <c r="CC54" s="726"/>
      <c r="CD54" s="726"/>
      <c r="CE54" s="726"/>
      <c r="CF54" s="726"/>
      <c r="CG54" s="727"/>
      <c r="CH54" s="2"/>
      <c r="CI54" s="710"/>
      <c r="CJ54" s="710"/>
      <c r="CK54" s="710"/>
      <c r="CL54" s="710"/>
      <c r="CM54" s="710"/>
      <c r="CN54" s="888"/>
      <c r="CO54" s="888"/>
      <c r="CP54" s="888"/>
      <c r="CQ54" s="888"/>
      <c r="CR54" s="888"/>
      <c r="CS54" s="2"/>
      <c r="CT54" s="710">
        <f t="shared" si="52"/>
        <v>0.63263888888888886</v>
      </c>
      <c r="CU54" s="710"/>
      <c r="CV54" s="710"/>
      <c r="CW54" s="710"/>
      <c r="CX54" s="710"/>
      <c r="CY54" s="712">
        <f t="shared" si="53"/>
        <v>0.64027777777777772</v>
      </c>
      <c r="CZ54" s="713"/>
      <c r="DA54" s="713"/>
      <c r="DB54" s="713"/>
      <c r="DC54" s="714"/>
      <c r="DD54" s="712">
        <f t="shared" si="54"/>
        <v>0.6479166666666667</v>
      </c>
      <c r="DE54" s="713"/>
      <c r="DF54" s="713"/>
      <c r="DG54" s="713"/>
      <c r="DH54" s="714"/>
      <c r="DI54" s="712"/>
      <c r="DJ54" s="713"/>
      <c r="DK54" s="713"/>
      <c r="DL54" s="713"/>
      <c r="DM54" s="714"/>
      <c r="DN54" s="712"/>
      <c r="DO54" s="713"/>
      <c r="DP54" s="713"/>
      <c r="DQ54" s="713"/>
      <c r="DR54" s="714"/>
      <c r="DS54" s="2"/>
      <c r="DT54" s="710">
        <v>6.25E-2</v>
      </c>
      <c r="DU54" s="710"/>
      <c r="DV54" s="710"/>
      <c r="DW54" s="710"/>
      <c r="DX54" s="710"/>
      <c r="DY54" s="711">
        <f t="shared" ref="DY54" si="61">A54-DT54</f>
        <v>0.5625</v>
      </c>
      <c r="DZ54" s="711"/>
      <c r="EA54" s="711"/>
      <c r="EB54" s="711"/>
      <c r="EC54" s="711"/>
      <c r="ED54" s="711">
        <f t="shared" ref="ED54:ED57" si="62">EN54-EI54</f>
        <v>0.60069444444444453</v>
      </c>
      <c r="EE54" s="711"/>
      <c r="EF54" s="711"/>
      <c r="EG54" s="711"/>
      <c r="EH54" s="711"/>
      <c r="EI54" s="710">
        <v>6.9444444444444441E-3</v>
      </c>
      <c r="EJ54" s="710"/>
      <c r="EK54" s="710"/>
      <c r="EL54" s="710"/>
      <c r="EM54" s="710"/>
      <c r="EN54" s="711">
        <f t="shared" ref="EN54:EN57" si="63">FC54-EX54-ES54</f>
        <v>0.60763888888888895</v>
      </c>
      <c r="EO54" s="711"/>
      <c r="EP54" s="711"/>
      <c r="EQ54" s="711"/>
      <c r="ER54" s="711"/>
      <c r="ES54" s="710">
        <v>6.9444444444444447E-4</v>
      </c>
      <c r="ET54" s="710"/>
      <c r="EU54" s="710"/>
      <c r="EV54" s="710"/>
      <c r="EW54" s="710"/>
      <c r="EX54" s="710">
        <v>2.7777777777777779E-3</v>
      </c>
      <c r="EY54" s="710"/>
      <c r="EZ54" s="710"/>
      <c r="FA54" s="710"/>
      <c r="FB54" s="710"/>
      <c r="FC54" s="711">
        <f t="shared" ref="FC54:FC57" si="64">A54-AV54-BA54</f>
        <v>0.61111111111111116</v>
      </c>
      <c r="FD54" s="711"/>
      <c r="FE54" s="711"/>
      <c r="FF54" s="711"/>
      <c r="FG54" s="711"/>
      <c r="FH54" s="710"/>
      <c r="FI54" s="710"/>
      <c r="FJ54" s="710"/>
      <c r="FK54" s="710"/>
      <c r="FL54" s="710"/>
      <c r="FM54" s="708"/>
      <c r="FN54" s="708"/>
      <c r="FO54" s="708"/>
      <c r="FP54" s="708"/>
      <c r="FQ54" s="708"/>
      <c r="FR54" s="718"/>
      <c r="FS54" s="719"/>
      <c r="FT54" s="719"/>
      <c r="FU54" s="719"/>
      <c r="FV54" s="719"/>
      <c r="FW54" s="719"/>
      <c r="FX54" s="719"/>
      <c r="FY54" s="719"/>
      <c r="FZ54" s="719"/>
      <c r="GA54" s="720"/>
      <c r="GB54" s="710"/>
      <c r="GC54" s="710"/>
      <c r="GD54" s="710"/>
      <c r="GE54" s="710"/>
      <c r="GF54" s="710"/>
    </row>
    <row r="55" spans="1:188" x14ac:dyDescent="0.2">
      <c r="A55" s="768">
        <v>0.66666666666666663</v>
      </c>
      <c r="B55" s="768"/>
      <c r="C55" s="768"/>
      <c r="D55" s="768"/>
      <c r="E55" s="768"/>
      <c r="F55" s="769" t="s">
        <v>26</v>
      </c>
      <c r="G55" s="770"/>
      <c r="H55" s="770"/>
      <c r="I55" s="770"/>
      <c r="J55" s="770"/>
      <c r="K55" s="770"/>
      <c r="L55" s="770"/>
      <c r="M55" s="770"/>
      <c r="N55" s="771"/>
      <c r="O55" s="746" t="s">
        <v>243</v>
      </c>
      <c r="P55" s="747"/>
      <c r="Q55" s="747"/>
      <c r="R55" s="747"/>
      <c r="S55" s="747"/>
      <c r="T55" s="747"/>
      <c r="U55" s="747"/>
      <c r="V55" s="747"/>
      <c r="W55" s="747"/>
      <c r="X55" s="747"/>
      <c r="Y55" s="747"/>
      <c r="Z55" s="748"/>
      <c r="AA55" s="758"/>
      <c r="AB55" s="759"/>
      <c r="AC55" s="759"/>
      <c r="AD55" s="759"/>
      <c r="AE55" s="760"/>
      <c r="AF55" s="761">
        <v>12</v>
      </c>
      <c r="AG55" s="761"/>
      <c r="AH55" s="761"/>
      <c r="AI55" s="761"/>
      <c r="AJ55" s="762"/>
      <c r="AK55" s="762"/>
      <c r="AL55" s="762"/>
      <c r="AM55" s="762"/>
      <c r="AN55" s="711">
        <f>VLOOKUP(F55,config!A$3:C$25,3,FALSE)</f>
        <v>6.3657407407407402E-4</v>
      </c>
      <c r="AO55" s="711"/>
      <c r="AP55" s="711"/>
      <c r="AQ55" s="711"/>
      <c r="AR55" s="711"/>
      <c r="AS55" s="764">
        <v>3</v>
      </c>
      <c r="AT55" s="765"/>
      <c r="AU55" s="766"/>
      <c r="AV55" s="711">
        <f>VLOOKUP($F55,config!$A$3:$E$25,5,FALSE)</f>
        <v>0</v>
      </c>
      <c r="AW55" s="711"/>
      <c r="AX55" s="711"/>
      <c r="AY55" s="711"/>
      <c r="AZ55" s="711"/>
      <c r="BA55" s="711">
        <f>VLOOKUP($F55,config!$A$3:$E$25,4,FALSE)</f>
        <v>1.3888888888888888E-2</v>
      </c>
      <c r="BB55" s="711"/>
      <c r="BC55" s="711"/>
      <c r="BD55" s="711"/>
      <c r="BE55" s="711"/>
      <c r="BF55" s="711">
        <f t="shared" ref="BF55" si="65">AF55*AN55*AS55</f>
        <v>2.2916666666666662E-2</v>
      </c>
      <c r="BG55" s="711"/>
      <c r="BH55" s="711"/>
      <c r="BI55" s="711"/>
      <c r="BJ55" s="711"/>
      <c r="BK55" s="711">
        <f t="shared" ref="BK55" si="66">BF55+BA55+AV55</f>
        <v>3.680555555555555E-2</v>
      </c>
      <c r="BL55" s="711"/>
      <c r="BM55" s="711"/>
      <c r="BN55" s="711"/>
      <c r="BO55" s="711"/>
      <c r="BP55" s="711">
        <f t="shared" ref="BP55" si="67">A55+BF55</f>
        <v>0.68958333333333333</v>
      </c>
      <c r="BQ55" s="711"/>
      <c r="BR55" s="711"/>
      <c r="BS55" s="711"/>
      <c r="BT55" s="711"/>
      <c r="BU55" s="2"/>
      <c r="BV55" s="767"/>
      <c r="BW55" s="767"/>
      <c r="BX55" s="767"/>
      <c r="BY55" s="725"/>
      <c r="BZ55" s="726"/>
      <c r="CA55" s="726"/>
      <c r="CB55" s="726"/>
      <c r="CC55" s="726"/>
      <c r="CD55" s="726"/>
      <c r="CE55" s="726"/>
      <c r="CF55" s="726"/>
      <c r="CG55" s="727"/>
      <c r="CH55" s="2"/>
      <c r="CI55" s="710"/>
      <c r="CJ55" s="710"/>
      <c r="CK55" s="710"/>
      <c r="CL55" s="710"/>
      <c r="CM55" s="710"/>
      <c r="CN55" s="888"/>
      <c r="CO55" s="888"/>
      <c r="CP55" s="888"/>
      <c r="CQ55" s="888"/>
      <c r="CR55" s="888"/>
      <c r="CS55" s="2"/>
      <c r="CT55" s="710">
        <f t="shared" si="52"/>
        <v>0.67430555555555549</v>
      </c>
      <c r="CU55" s="710"/>
      <c r="CV55" s="710"/>
      <c r="CW55" s="710"/>
      <c r="CX55" s="710"/>
      <c r="CY55" s="712">
        <f t="shared" si="53"/>
        <v>0.68194444444444435</v>
      </c>
      <c r="CZ55" s="713"/>
      <c r="DA55" s="713"/>
      <c r="DB55" s="713"/>
      <c r="DC55" s="714"/>
      <c r="DD55" s="712">
        <f t="shared" si="54"/>
        <v>0.68958333333333333</v>
      </c>
      <c r="DE55" s="713"/>
      <c r="DF55" s="713"/>
      <c r="DG55" s="713"/>
      <c r="DH55" s="714"/>
      <c r="DI55" s="712"/>
      <c r="DJ55" s="713"/>
      <c r="DK55" s="713"/>
      <c r="DL55" s="713"/>
      <c r="DM55" s="714"/>
      <c r="DN55" s="712"/>
      <c r="DO55" s="713"/>
      <c r="DP55" s="713"/>
      <c r="DQ55" s="713"/>
      <c r="DR55" s="714"/>
      <c r="DS55" s="2"/>
      <c r="DT55" s="710"/>
      <c r="DU55" s="710"/>
      <c r="DV55" s="710"/>
      <c r="DW55" s="710"/>
      <c r="DX55" s="710"/>
      <c r="DY55" s="711">
        <f t="shared" ref="DY55" si="68">A55-DT55</f>
        <v>0.66666666666666663</v>
      </c>
      <c r="DZ55" s="711"/>
      <c r="EA55" s="711"/>
      <c r="EB55" s="711"/>
      <c r="EC55" s="711"/>
      <c r="ED55" s="711">
        <f>EN55-EI55</f>
        <v>0.64583333333333337</v>
      </c>
      <c r="EE55" s="711"/>
      <c r="EF55" s="711"/>
      <c r="EG55" s="711"/>
      <c r="EH55" s="711"/>
      <c r="EI55" s="710">
        <v>6.9444444444444441E-3</v>
      </c>
      <c r="EJ55" s="710"/>
      <c r="EK55" s="710"/>
      <c r="EL55" s="710"/>
      <c r="EM55" s="710"/>
      <c r="EN55" s="711">
        <f>FC55-EX55-ES55</f>
        <v>0.65277777777777779</v>
      </c>
      <c r="EO55" s="711"/>
      <c r="EP55" s="711"/>
      <c r="EQ55" s="711"/>
      <c r="ER55" s="711"/>
      <c r="ES55" s="710"/>
      <c r="ET55" s="710"/>
      <c r="EU55" s="710"/>
      <c r="EV55" s="710"/>
      <c r="EW55" s="710"/>
      <c r="EX55" s="710"/>
      <c r="EY55" s="710"/>
      <c r="EZ55" s="710"/>
      <c r="FA55" s="710"/>
      <c r="FB55" s="710"/>
      <c r="FC55" s="711">
        <f>A55-AV55-BA55</f>
        <v>0.65277777777777779</v>
      </c>
      <c r="FD55" s="711"/>
      <c r="FE55" s="711"/>
      <c r="FF55" s="711"/>
      <c r="FG55" s="711"/>
      <c r="FH55" s="710"/>
      <c r="FI55" s="710"/>
      <c r="FJ55" s="710"/>
      <c r="FK55" s="710"/>
      <c r="FL55" s="710"/>
      <c r="FM55" s="708"/>
      <c r="FN55" s="708"/>
      <c r="FO55" s="708"/>
      <c r="FP55" s="708"/>
      <c r="FQ55" s="708"/>
      <c r="FR55" s="718"/>
      <c r="FS55" s="719"/>
      <c r="FT55" s="719"/>
      <c r="FU55" s="719"/>
      <c r="FV55" s="719"/>
      <c r="FW55" s="719"/>
      <c r="FX55" s="719"/>
      <c r="FY55" s="719"/>
      <c r="FZ55" s="719"/>
      <c r="GA55" s="720"/>
      <c r="GB55" s="710"/>
      <c r="GC55" s="710"/>
      <c r="GD55" s="710"/>
      <c r="GE55" s="710"/>
      <c r="GF55" s="710"/>
    </row>
    <row r="56" spans="1:188" x14ac:dyDescent="0.2">
      <c r="A56" s="768">
        <v>0.54861111111111105</v>
      </c>
      <c r="B56" s="768"/>
      <c r="C56" s="768"/>
      <c r="D56" s="768"/>
      <c r="E56" s="768"/>
      <c r="F56" s="769" t="s">
        <v>24</v>
      </c>
      <c r="G56" s="770"/>
      <c r="H56" s="770"/>
      <c r="I56" s="770"/>
      <c r="J56" s="770"/>
      <c r="K56" s="770"/>
      <c r="L56" s="770"/>
      <c r="M56" s="770"/>
      <c r="N56" s="771"/>
      <c r="O56" s="687" t="s">
        <v>236</v>
      </c>
      <c r="P56" s="688"/>
      <c r="Q56" s="688"/>
      <c r="R56" s="688"/>
      <c r="S56" s="688"/>
      <c r="T56" s="688"/>
      <c r="U56" s="688"/>
      <c r="V56" s="688"/>
      <c r="W56" s="688"/>
      <c r="X56" s="688"/>
      <c r="Y56" s="688"/>
      <c r="Z56" s="689"/>
      <c r="AA56" s="758"/>
      <c r="AB56" s="759"/>
      <c r="AC56" s="759"/>
      <c r="AD56" s="759"/>
      <c r="AE56" s="760"/>
      <c r="AF56" s="761">
        <v>12</v>
      </c>
      <c r="AG56" s="761"/>
      <c r="AH56" s="761"/>
      <c r="AI56" s="761"/>
      <c r="AJ56" s="762"/>
      <c r="AK56" s="762"/>
      <c r="AL56" s="762"/>
      <c r="AM56" s="762"/>
      <c r="AN56" s="711">
        <f>VLOOKUP(F56,config!A$3:C$25,3,FALSE)</f>
        <v>8.1018518518518516E-4</v>
      </c>
      <c r="AO56" s="711"/>
      <c r="AP56" s="711"/>
      <c r="AQ56" s="711"/>
      <c r="AR56" s="711"/>
      <c r="AS56" s="764">
        <v>3</v>
      </c>
      <c r="AT56" s="765"/>
      <c r="AU56" s="766"/>
      <c r="AV56" s="711">
        <f>VLOOKUP($F56,config!$A$3:$E$25,5,FALSE)</f>
        <v>0</v>
      </c>
      <c r="AW56" s="711"/>
      <c r="AX56" s="711"/>
      <c r="AY56" s="711"/>
      <c r="AZ56" s="711"/>
      <c r="BA56" s="711">
        <f>VLOOKUP($F56,config!$A$3:$E$25,4,FALSE)</f>
        <v>1.3888888888888888E-2</v>
      </c>
      <c r="BB56" s="711"/>
      <c r="BC56" s="711"/>
      <c r="BD56" s="711"/>
      <c r="BE56" s="711"/>
      <c r="BF56" s="711">
        <f>AF56*AN56*AS56</f>
        <v>2.9166666666666667E-2</v>
      </c>
      <c r="BG56" s="711"/>
      <c r="BH56" s="711"/>
      <c r="BI56" s="711"/>
      <c r="BJ56" s="711"/>
      <c r="BK56" s="711">
        <f>BF56+BA56+AV56</f>
        <v>4.3055555555555555E-2</v>
      </c>
      <c r="BL56" s="711"/>
      <c r="BM56" s="711"/>
      <c r="BN56" s="711"/>
      <c r="BO56" s="711"/>
      <c r="BP56" s="711">
        <f>A56+BF56</f>
        <v>0.57777777777777772</v>
      </c>
      <c r="BQ56" s="711"/>
      <c r="BR56" s="711"/>
      <c r="BS56" s="711"/>
      <c r="BT56" s="711"/>
      <c r="BU56" s="2"/>
      <c r="BV56" s="767"/>
      <c r="BW56" s="767"/>
      <c r="BX56" s="767"/>
      <c r="BY56" s="725"/>
      <c r="BZ56" s="726"/>
      <c r="CA56" s="726"/>
      <c r="CB56" s="726"/>
      <c r="CC56" s="726"/>
      <c r="CD56" s="726"/>
      <c r="CE56" s="726"/>
      <c r="CF56" s="726"/>
      <c r="CG56" s="727"/>
      <c r="CH56" s="2"/>
      <c r="CI56" s="710"/>
      <c r="CJ56" s="710"/>
      <c r="CK56" s="710"/>
      <c r="CL56" s="710"/>
      <c r="CM56" s="710"/>
      <c r="CN56" s="888"/>
      <c r="CO56" s="888"/>
      <c r="CP56" s="888"/>
      <c r="CQ56" s="888"/>
      <c r="CR56" s="888"/>
      <c r="CS56" s="2"/>
      <c r="CT56" s="710">
        <f t="shared" si="52"/>
        <v>0.55833333333333324</v>
      </c>
      <c r="CU56" s="710"/>
      <c r="CV56" s="710"/>
      <c r="CW56" s="710"/>
      <c r="CX56" s="710"/>
      <c r="CY56" s="712">
        <f t="shared" si="53"/>
        <v>0.56805555555555554</v>
      </c>
      <c r="CZ56" s="713"/>
      <c r="DA56" s="713"/>
      <c r="DB56" s="713"/>
      <c r="DC56" s="714"/>
      <c r="DD56" s="712">
        <f t="shared" si="54"/>
        <v>0.57777777777777772</v>
      </c>
      <c r="DE56" s="713"/>
      <c r="DF56" s="713"/>
      <c r="DG56" s="713"/>
      <c r="DH56" s="714"/>
      <c r="DI56" s="712"/>
      <c r="DJ56" s="713"/>
      <c r="DK56" s="713"/>
      <c r="DL56" s="713"/>
      <c r="DM56" s="714"/>
      <c r="DN56" s="712"/>
      <c r="DO56" s="713"/>
      <c r="DP56" s="713"/>
      <c r="DQ56" s="713"/>
      <c r="DR56" s="714"/>
      <c r="DS56" s="2"/>
      <c r="DT56" s="710">
        <v>6.25E-2</v>
      </c>
      <c r="DU56" s="710"/>
      <c r="DV56" s="710"/>
      <c r="DW56" s="710"/>
      <c r="DX56" s="710"/>
      <c r="DY56" s="711">
        <f>A56-DT56</f>
        <v>0.48611111111111105</v>
      </c>
      <c r="DZ56" s="711"/>
      <c r="EA56" s="711"/>
      <c r="EB56" s="711"/>
      <c r="EC56" s="711"/>
      <c r="ED56" s="711">
        <f t="shared" si="62"/>
        <v>0.52430555555555558</v>
      </c>
      <c r="EE56" s="711"/>
      <c r="EF56" s="711"/>
      <c r="EG56" s="711"/>
      <c r="EH56" s="711"/>
      <c r="EI56" s="710">
        <v>6.9444444444444441E-3</v>
      </c>
      <c r="EJ56" s="710"/>
      <c r="EK56" s="710"/>
      <c r="EL56" s="710"/>
      <c r="EM56" s="710"/>
      <c r="EN56" s="711">
        <f t="shared" si="63"/>
        <v>0.53125</v>
      </c>
      <c r="EO56" s="711"/>
      <c r="EP56" s="711"/>
      <c r="EQ56" s="711"/>
      <c r="ER56" s="711"/>
      <c r="ES56" s="710">
        <v>6.9444444444444447E-4</v>
      </c>
      <c r="ET56" s="710"/>
      <c r="EU56" s="710"/>
      <c r="EV56" s="710"/>
      <c r="EW56" s="710"/>
      <c r="EX56" s="710">
        <v>2.7777777777777779E-3</v>
      </c>
      <c r="EY56" s="710"/>
      <c r="EZ56" s="710"/>
      <c r="FA56" s="710"/>
      <c r="FB56" s="710"/>
      <c r="FC56" s="711">
        <f t="shared" si="64"/>
        <v>0.53472222222222221</v>
      </c>
      <c r="FD56" s="711"/>
      <c r="FE56" s="711"/>
      <c r="FF56" s="711"/>
      <c r="FG56" s="711"/>
      <c r="FH56" s="710"/>
      <c r="FI56" s="710"/>
      <c r="FJ56" s="710"/>
      <c r="FK56" s="710"/>
      <c r="FL56" s="710"/>
      <c r="FM56" s="708"/>
      <c r="FN56" s="708"/>
      <c r="FO56" s="708"/>
      <c r="FP56" s="708"/>
      <c r="FQ56" s="708"/>
      <c r="FR56" s="718"/>
      <c r="FS56" s="719"/>
      <c r="FT56" s="719"/>
      <c r="FU56" s="719"/>
      <c r="FV56" s="719"/>
      <c r="FW56" s="719"/>
      <c r="FX56" s="719"/>
      <c r="FY56" s="719"/>
      <c r="FZ56" s="719"/>
      <c r="GA56" s="720"/>
      <c r="GB56" s="710"/>
      <c r="GC56" s="710"/>
      <c r="GD56" s="710"/>
      <c r="GE56" s="710"/>
      <c r="GF56" s="710"/>
    </row>
    <row r="57" spans="1:188" x14ac:dyDescent="0.2">
      <c r="A57" s="768">
        <v>0.59375</v>
      </c>
      <c r="B57" s="768"/>
      <c r="C57" s="768"/>
      <c r="D57" s="768"/>
      <c r="E57" s="768"/>
      <c r="F57" s="769" t="s">
        <v>24</v>
      </c>
      <c r="G57" s="770"/>
      <c r="H57" s="770"/>
      <c r="I57" s="770"/>
      <c r="J57" s="770"/>
      <c r="K57" s="770"/>
      <c r="L57" s="770"/>
      <c r="M57" s="770"/>
      <c r="N57" s="771"/>
      <c r="O57" s="746" t="s">
        <v>243</v>
      </c>
      <c r="P57" s="747"/>
      <c r="Q57" s="747"/>
      <c r="R57" s="747"/>
      <c r="S57" s="747"/>
      <c r="T57" s="747"/>
      <c r="U57" s="747"/>
      <c r="V57" s="747"/>
      <c r="W57" s="747"/>
      <c r="X57" s="747"/>
      <c r="Y57" s="747"/>
      <c r="Z57" s="748"/>
      <c r="AA57" s="758"/>
      <c r="AB57" s="759"/>
      <c r="AC57" s="759"/>
      <c r="AD57" s="759"/>
      <c r="AE57" s="760"/>
      <c r="AF57" s="761">
        <v>12</v>
      </c>
      <c r="AG57" s="761"/>
      <c r="AH57" s="761"/>
      <c r="AI57" s="761"/>
      <c r="AJ57" s="762"/>
      <c r="AK57" s="762"/>
      <c r="AL57" s="762"/>
      <c r="AM57" s="762"/>
      <c r="AN57" s="711">
        <f>VLOOKUP(F57,config!A$3:C$25,3,FALSE)</f>
        <v>8.1018518518518516E-4</v>
      </c>
      <c r="AO57" s="711"/>
      <c r="AP57" s="711"/>
      <c r="AQ57" s="711"/>
      <c r="AR57" s="711"/>
      <c r="AS57" s="764">
        <v>3</v>
      </c>
      <c r="AT57" s="765"/>
      <c r="AU57" s="766"/>
      <c r="AV57" s="711">
        <f>VLOOKUP($F57,config!$A$3:$E$25,5,FALSE)</f>
        <v>0</v>
      </c>
      <c r="AW57" s="711"/>
      <c r="AX57" s="711"/>
      <c r="AY57" s="711"/>
      <c r="AZ57" s="711"/>
      <c r="BA57" s="711">
        <f>VLOOKUP($F57,config!$A$3:$E$25,4,FALSE)</f>
        <v>1.3888888888888888E-2</v>
      </c>
      <c r="BB57" s="711"/>
      <c r="BC57" s="711"/>
      <c r="BD57" s="711"/>
      <c r="BE57" s="711"/>
      <c r="BF57" s="711">
        <f>AF57*AN57*AS57</f>
        <v>2.9166666666666667E-2</v>
      </c>
      <c r="BG57" s="711"/>
      <c r="BH57" s="711"/>
      <c r="BI57" s="711"/>
      <c r="BJ57" s="711"/>
      <c r="BK57" s="711">
        <f>BF57+BA57+AV57</f>
        <v>4.3055555555555555E-2</v>
      </c>
      <c r="BL57" s="711"/>
      <c r="BM57" s="711"/>
      <c r="BN57" s="711"/>
      <c r="BO57" s="711"/>
      <c r="BP57" s="711">
        <f>A57+BF57</f>
        <v>0.62291666666666667</v>
      </c>
      <c r="BQ57" s="711"/>
      <c r="BR57" s="711"/>
      <c r="BS57" s="711"/>
      <c r="BT57" s="711"/>
      <c r="BU57" s="2"/>
      <c r="BV57" s="767"/>
      <c r="BW57" s="767"/>
      <c r="BX57" s="767"/>
      <c r="BY57" s="725"/>
      <c r="BZ57" s="726"/>
      <c r="CA57" s="726"/>
      <c r="CB57" s="726"/>
      <c r="CC57" s="726"/>
      <c r="CD57" s="726"/>
      <c r="CE57" s="726"/>
      <c r="CF57" s="726"/>
      <c r="CG57" s="727"/>
      <c r="CH57" s="2"/>
      <c r="CI57" s="710"/>
      <c r="CJ57" s="710"/>
      <c r="CK57" s="710"/>
      <c r="CL57" s="710"/>
      <c r="CM57" s="710"/>
      <c r="CN57" s="888"/>
      <c r="CO57" s="888"/>
      <c r="CP57" s="888"/>
      <c r="CQ57" s="888"/>
      <c r="CR57" s="888"/>
      <c r="CS57" s="2"/>
      <c r="CT57" s="710">
        <f t="shared" si="52"/>
        <v>0.60347222222222219</v>
      </c>
      <c r="CU57" s="710"/>
      <c r="CV57" s="710"/>
      <c r="CW57" s="710"/>
      <c r="CX57" s="710"/>
      <c r="CY57" s="712">
        <f t="shared" si="53"/>
        <v>0.61319444444444449</v>
      </c>
      <c r="CZ57" s="713"/>
      <c r="DA57" s="713"/>
      <c r="DB57" s="713"/>
      <c r="DC57" s="714"/>
      <c r="DD57" s="712">
        <f t="shared" si="54"/>
        <v>0.62291666666666667</v>
      </c>
      <c r="DE57" s="713"/>
      <c r="DF57" s="713"/>
      <c r="DG57" s="713"/>
      <c r="DH57" s="714"/>
      <c r="DI57" s="712"/>
      <c r="DJ57" s="713"/>
      <c r="DK57" s="713"/>
      <c r="DL57" s="713"/>
      <c r="DM57" s="714"/>
      <c r="DN57" s="712"/>
      <c r="DO57" s="713"/>
      <c r="DP57" s="713"/>
      <c r="DQ57" s="713"/>
      <c r="DR57" s="714"/>
      <c r="DS57" s="2"/>
      <c r="DT57" s="710">
        <v>6.25E-2</v>
      </c>
      <c r="DU57" s="710"/>
      <c r="DV57" s="710"/>
      <c r="DW57" s="710"/>
      <c r="DX57" s="710"/>
      <c r="DY57" s="711">
        <f>A57-DT57</f>
        <v>0.53125</v>
      </c>
      <c r="DZ57" s="711"/>
      <c r="EA57" s="711"/>
      <c r="EB57" s="711"/>
      <c r="EC57" s="711"/>
      <c r="ED57" s="711">
        <f t="shared" si="62"/>
        <v>0.56944444444444453</v>
      </c>
      <c r="EE57" s="711"/>
      <c r="EF57" s="711"/>
      <c r="EG57" s="711"/>
      <c r="EH57" s="711"/>
      <c r="EI57" s="710">
        <v>6.9444444444444441E-3</v>
      </c>
      <c r="EJ57" s="710"/>
      <c r="EK57" s="710"/>
      <c r="EL57" s="710"/>
      <c r="EM57" s="710"/>
      <c r="EN57" s="711">
        <f t="shared" si="63"/>
        <v>0.57638888888888895</v>
      </c>
      <c r="EO57" s="711"/>
      <c r="EP57" s="711"/>
      <c r="EQ57" s="711"/>
      <c r="ER57" s="711"/>
      <c r="ES57" s="710">
        <v>6.9444444444444447E-4</v>
      </c>
      <c r="ET57" s="710"/>
      <c r="EU57" s="710"/>
      <c r="EV57" s="710"/>
      <c r="EW57" s="710"/>
      <c r="EX57" s="710">
        <v>2.7777777777777779E-3</v>
      </c>
      <c r="EY57" s="710"/>
      <c r="EZ57" s="710"/>
      <c r="FA57" s="710"/>
      <c r="FB57" s="710"/>
      <c r="FC57" s="711">
        <f t="shared" si="64"/>
        <v>0.57986111111111116</v>
      </c>
      <c r="FD57" s="711"/>
      <c r="FE57" s="711"/>
      <c r="FF57" s="711"/>
      <c r="FG57" s="711"/>
      <c r="FH57" s="710"/>
      <c r="FI57" s="710"/>
      <c r="FJ57" s="710"/>
      <c r="FK57" s="710"/>
      <c r="FL57" s="710"/>
      <c r="FM57" s="708"/>
      <c r="FN57" s="708"/>
      <c r="FO57" s="708"/>
      <c r="FP57" s="708"/>
      <c r="FQ57" s="708"/>
      <c r="FR57" s="718"/>
      <c r="FS57" s="719"/>
      <c r="FT57" s="719"/>
      <c r="FU57" s="719"/>
      <c r="FV57" s="719"/>
      <c r="FW57" s="719"/>
      <c r="FX57" s="719"/>
      <c r="FY57" s="719"/>
      <c r="FZ57" s="719"/>
      <c r="GA57" s="720"/>
      <c r="GB57" s="710"/>
      <c r="GC57" s="710"/>
      <c r="GD57" s="710"/>
      <c r="GE57" s="710"/>
      <c r="GF57" s="710"/>
    </row>
    <row r="58" spans="1:188" ht="13.9" customHeight="1" x14ac:dyDescent="0.2">
      <c r="A58" s="768">
        <v>0.65277777777777779</v>
      </c>
      <c r="B58" s="768"/>
      <c r="C58" s="768"/>
      <c r="D58" s="768"/>
      <c r="E58" s="768"/>
      <c r="F58" s="769" t="s">
        <v>23</v>
      </c>
      <c r="G58" s="770"/>
      <c r="H58" s="770"/>
      <c r="I58" s="770"/>
      <c r="J58" s="770"/>
      <c r="K58" s="770"/>
      <c r="L58" s="770"/>
      <c r="M58" s="770"/>
      <c r="N58" s="771"/>
      <c r="O58" s="687" t="s">
        <v>236</v>
      </c>
      <c r="P58" s="688"/>
      <c r="Q58" s="688"/>
      <c r="R58" s="688"/>
      <c r="S58" s="688"/>
      <c r="T58" s="688"/>
      <c r="U58" s="688"/>
      <c r="V58" s="688"/>
      <c r="W58" s="688"/>
      <c r="X58" s="688"/>
      <c r="Y58" s="688"/>
      <c r="Z58" s="689"/>
      <c r="AA58" s="758"/>
      <c r="AB58" s="759"/>
      <c r="AC58" s="759"/>
      <c r="AD58" s="759"/>
      <c r="AE58" s="760"/>
      <c r="AF58" s="761">
        <v>12</v>
      </c>
      <c r="AG58" s="761"/>
      <c r="AH58" s="761"/>
      <c r="AI58" s="761"/>
      <c r="AJ58" s="762"/>
      <c r="AK58" s="762"/>
      <c r="AL58" s="762"/>
      <c r="AM58" s="762"/>
      <c r="AN58" s="711">
        <f>VLOOKUP(F58,config!A$3:C$25,3,FALSE)</f>
        <v>8.1018518518518516E-4</v>
      </c>
      <c r="AO58" s="711"/>
      <c r="AP58" s="711"/>
      <c r="AQ58" s="711"/>
      <c r="AR58" s="711"/>
      <c r="AS58" s="764">
        <v>3</v>
      </c>
      <c r="AT58" s="765"/>
      <c r="AU58" s="766"/>
      <c r="AV58" s="711">
        <f>VLOOKUP($F58,config!$A$3:$E$25,5,FALSE)</f>
        <v>0</v>
      </c>
      <c r="AW58" s="711"/>
      <c r="AX58" s="711"/>
      <c r="AY58" s="711"/>
      <c r="AZ58" s="711"/>
      <c r="BA58" s="711">
        <f>VLOOKUP($F58,config!$A$3:$E$25,4,FALSE)</f>
        <v>1.3888888888888888E-2</v>
      </c>
      <c r="BB58" s="711"/>
      <c r="BC58" s="711"/>
      <c r="BD58" s="711"/>
      <c r="BE58" s="711"/>
      <c r="BF58" s="711">
        <f>AF58*AN58*AS58</f>
        <v>2.9166666666666667E-2</v>
      </c>
      <c r="BG58" s="711"/>
      <c r="BH58" s="711"/>
      <c r="BI58" s="711"/>
      <c r="BJ58" s="711"/>
      <c r="BK58" s="711">
        <f>BF58+BA58+AV58</f>
        <v>4.3055555555555555E-2</v>
      </c>
      <c r="BL58" s="711"/>
      <c r="BM58" s="711"/>
      <c r="BN58" s="711"/>
      <c r="BO58" s="711"/>
      <c r="BP58" s="711">
        <f>A58+BF58</f>
        <v>0.68194444444444446</v>
      </c>
      <c r="BQ58" s="711"/>
      <c r="BR58" s="711"/>
      <c r="BS58" s="711"/>
      <c r="BT58" s="711"/>
      <c r="BU58" s="2"/>
      <c r="BV58" s="767"/>
      <c r="BW58" s="767"/>
      <c r="BX58" s="767"/>
      <c r="BY58" s="725"/>
      <c r="BZ58" s="726"/>
      <c r="CA58" s="726"/>
      <c r="CB58" s="726"/>
      <c r="CC58" s="726"/>
      <c r="CD58" s="726"/>
      <c r="CE58" s="726"/>
      <c r="CF58" s="726"/>
      <c r="CG58" s="727"/>
      <c r="CH58" s="2"/>
      <c r="CI58" s="710"/>
      <c r="CJ58" s="710"/>
      <c r="CK58" s="710"/>
      <c r="CL58" s="710"/>
      <c r="CM58" s="710"/>
      <c r="CN58" s="888"/>
      <c r="CO58" s="888"/>
      <c r="CP58" s="888"/>
      <c r="CQ58" s="888"/>
      <c r="CR58" s="888"/>
      <c r="CS58" s="2"/>
      <c r="CT58" s="710">
        <f t="shared" si="52"/>
        <v>0.66249999999999998</v>
      </c>
      <c r="CU58" s="710"/>
      <c r="CV58" s="710"/>
      <c r="CW58" s="710"/>
      <c r="CX58" s="710"/>
      <c r="CY58" s="712">
        <f t="shared" si="53"/>
        <v>0.67222222222222228</v>
      </c>
      <c r="CZ58" s="713"/>
      <c r="DA58" s="713"/>
      <c r="DB58" s="713"/>
      <c r="DC58" s="714"/>
      <c r="DD58" s="712">
        <f t="shared" si="54"/>
        <v>0.68194444444444446</v>
      </c>
      <c r="DE58" s="713"/>
      <c r="DF58" s="713"/>
      <c r="DG58" s="713"/>
      <c r="DH58" s="714"/>
      <c r="DI58" s="712"/>
      <c r="DJ58" s="713"/>
      <c r="DK58" s="713"/>
      <c r="DL58" s="713"/>
      <c r="DM58" s="714"/>
      <c r="DN58" s="712"/>
      <c r="DO58" s="713"/>
      <c r="DP58" s="713"/>
      <c r="DQ58" s="713"/>
      <c r="DR58" s="714"/>
      <c r="DS58" s="2"/>
      <c r="DT58" s="710"/>
      <c r="DU58" s="710"/>
      <c r="DV58" s="710"/>
      <c r="DW58" s="710"/>
      <c r="DX58" s="710"/>
      <c r="DY58" s="711">
        <f>A58-DT58</f>
        <v>0.65277777777777779</v>
      </c>
      <c r="DZ58" s="711"/>
      <c r="EA58" s="711"/>
      <c r="EB58" s="711"/>
      <c r="EC58" s="711"/>
      <c r="ED58" s="711">
        <f t="shared" si="3"/>
        <v>0.63194444444444453</v>
      </c>
      <c r="EE58" s="711"/>
      <c r="EF58" s="711"/>
      <c r="EG58" s="711"/>
      <c r="EH58" s="711"/>
      <c r="EI58" s="710">
        <v>6.9444444444444441E-3</v>
      </c>
      <c r="EJ58" s="710"/>
      <c r="EK58" s="710"/>
      <c r="EL58" s="710"/>
      <c r="EM58" s="710"/>
      <c r="EN58" s="711">
        <f t="shared" si="4"/>
        <v>0.63888888888888895</v>
      </c>
      <c r="EO58" s="711"/>
      <c r="EP58" s="711"/>
      <c r="EQ58" s="711"/>
      <c r="ER58" s="711"/>
      <c r="ES58" s="710"/>
      <c r="ET58" s="710"/>
      <c r="EU58" s="710"/>
      <c r="EV58" s="710"/>
      <c r="EW58" s="710"/>
      <c r="EX58" s="710"/>
      <c r="EY58" s="710"/>
      <c r="EZ58" s="710"/>
      <c r="FA58" s="710"/>
      <c r="FB58" s="710"/>
      <c r="FC58" s="711">
        <f t="shared" si="5"/>
        <v>0.63888888888888895</v>
      </c>
      <c r="FD58" s="711"/>
      <c r="FE58" s="711"/>
      <c r="FF58" s="711"/>
      <c r="FG58" s="711"/>
      <c r="FH58" s="710"/>
      <c r="FI58" s="710"/>
      <c r="FJ58" s="710"/>
      <c r="FK58" s="710"/>
      <c r="FL58" s="710"/>
      <c r="FM58" s="708"/>
      <c r="FN58" s="708"/>
      <c r="FO58" s="708"/>
      <c r="FP58" s="708"/>
      <c r="FQ58" s="708"/>
      <c r="FR58" s="718"/>
      <c r="FS58" s="719"/>
      <c r="FT58" s="719"/>
      <c r="FU58" s="719"/>
      <c r="FV58" s="719"/>
      <c r="FW58" s="719"/>
      <c r="FX58" s="719"/>
      <c r="FY58" s="719"/>
      <c r="FZ58" s="719"/>
      <c r="GA58" s="720"/>
      <c r="GB58" s="710"/>
      <c r="GC58" s="710"/>
      <c r="GD58" s="710"/>
      <c r="GE58" s="710"/>
      <c r="GF58" s="710"/>
    </row>
    <row r="59" spans="1:188" x14ac:dyDescent="0.2">
      <c r="A59" s="768">
        <v>0.69791666666666663</v>
      </c>
      <c r="B59" s="768"/>
      <c r="C59" s="768"/>
      <c r="D59" s="768"/>
      <c r="E59" s="768"/>
      <c r="F59" s="769" t="s">
        <v>23</v>
      </c>
      <c r="G59" s="770"/>
      <c r="H59" s="770"/>
      <c r="I59" s="770"/>
      <c r="J59" s="770"/>
      <c r="K59" s="770"/>
      <c r="L59" s="770"/>
      <c r="M59" s="770"/>
      <c r="N59" s="771"/>
      <c r="O59" s="746" t="s">
        <v>243</v>
      </c>
      <c r="P59" s="747"/>
      <c r="Q59" s="747"/>
      <c r="R59" s="747"/>
      <c r="S59" s="747"/>
      <c r="T59" s="747"/>
      <c r="U59" s="747"/>
      <c r="V59" s="747"/>
      <c r="W59" s="747"/>
      <c r="X59" s="747"/>
      <c r="Y59" s="747"/>
      <c r="Z59" s="748"/>
      <c r="AA59" s="758"/>
      <c r="AB59" s="759"/>
      <c r="AC59" s="759"/>
      <c r="AD59" s="759"/>
      <c r="AE59" s="760"/>
      <c r="AF59" s="761">
        <v>12</v>
      </c>
      <c r="AG59" s="761"/>
      <c r="AH59" s="761"/>
      <c r="AI59" s="761"/>
      <c r="AJ59" s="762"/>
      <c r="AK59" s="762"/>
      <c r="AL59" s="762"/>
      <c r="AM59" s="762"/>
      <c r="AN59" s="711">
        <f>VLOOKUP(F59,config!A$3:C$25,3,FALSE)</f>
        <v>8.1018518518518516E-4</v>
      </c>
      <c r="AO59" s="711"/>
      <c r="AP59" s="711"/>
      <c r="AQ59" s="711"/>
      <c r="AR59" s="711"/>
      <c r="AS59" s="764">
        <v>3</v>
      </c>
      <c r="AT59" s="765"/>
      <c r="AU59" s="766"/>
      <c r="AV59" s="711">
        <f>VLOOKUP($F59,config!$A$3:$E$25,5,FALSE)</f>
        <v>0</v>
      </c>
      <c r="AW59" s="711"/>
      <c r="AX59" s="711"/>
      <c r="AY59" s="711"/>
      <c r="AZ59" s="711"/>
      <c r="BA59" s="711">
        <f>VLOOKUP($F59,config!$A$3:$E$25,4,FALSE)</f>
        <v>1.3888888888888888E-2</v>
      </c>
      <c r="BB59" s="711"/>
      <c r="BC59" s="711"/>
      <c r="BD59" s="711"/>
      <c r="BE59" s="711"/>
      <c r="BF59" s="711">
        <f>AF59*AN59*AS59</f>
        <v>2.9166666666666667E-2</v>
      </c>
      <c r="BG59" s="711"/>
      <c r="BH59" s="711"/>
      <c r="BI59" s="711"/>
      <c r="BJ59" s="711"/>
      <c r="BK59" s="711">
        <f>BF59+BA59+AV59</f>
        <v>4.3055555555555555E-2</v>
      </c>
      <c r="BL59" s="711"/>
      <c r="BM59" s="711"/>
      <c r="BN59" s="711"/>
      <c r="BO59" s="711"/>
      <c r="BP59" s="711">
        <f>A59+BF59</f>
        <v>0.7270833333333333</v>
      </c>
      <c r="BQ59" s="711"/>
      <c r="BR59" s="711"/>
      <c r="BS59" s="711"/>
      <c r="BT59" s="711"/>
      <c r="BU59" s="2"/>
      <c r="BV59" s="767"/>
      <c r="BW59" s="767"/>
      <c r="BX59" s="767"/>
      <c r="BY59" s="725"/>
      <c r="BZ59" s="726"/>
      <c r="CA59" s="726"/>
      <c r="CB59" s="726"/>
      <c r="CC59" s="726"/>
      <c r="CD59" s="726"/>
      <c r="CE59" s="726"/>
      <c r="CF59" s="726"/>
      <c r="CG59" s="727"/>
      <c r="CH59" s="2"/>
      <c r="CI59" s="710"/>
      <c r="CJ59" s="710"/>
      <c r="CK59" s="710"/>
      <c r="CL59" s="710"/>
      <c r="CM59" s="710"/>
      <c r="CN59" s="888"/>
      <c r="CO59" s="888"/>
      <c r="CP59" s="888"/>
      <c r="CQ59" s="888"/>
      <c r="CR59" s="888"/>
      <c r="CS59" s="2"/>
      <c r="CT59" s="710">
        <f t="shared" si="52"/>
        <v>0.70763888888888882</v>
      </c>
      <c r="CU59" s="710"/>
      <c r="CV59" s="710"/>
      <c r="CW59" s="710"/>
      <c r="CX59" s="710"/>
      <c r="CY59" s="712">
        <f t="shared" si="53"/>
        <v>0.71736111111111112</v>
      </c>
      <c r="CZ59" s="713"/>
      <c r="DA59" s="713"/>
      <c r="DB59" s="713"/>
      <c r="DC59" s="714"/>
      <c r="DD59" s="712">
        <f t="shared" si="54"/>
        <v>0.7270833333333333</v>
      </c>
      <c r="DE59" s="713"/>
      <c r="DF59" s="713"/>
      <c r="DG59" s="713"/>
      <c r="DH59" s="714"/>
      <c r="DI59" s="712"/>
      <c r="DJ59" s="713"/>
      <c r="DK59" s="713"/>
      <c r="DL59" s="713"/>
      <c r="DM59" s="714"/>
      <c r="DN59" s="712"/>
      <c r="DO59" s="713"/>
      <c r="DP59" s="713"/>
      <c r="DQ59" s="713"/>
      <c r="DR59" s="714"/>
      <c r="DS59" s="2"/>
      <c r="DT59" s="710"/>
      <c r="DU59" s="710"/>
      <c r="DV59" s="710"/>
      <c r="DW59" s="710"/>
      <c r="DX59" s="710"/>
      <c r="DY59" s="711">
        <f>A59-DT59</f>
        <v>0.69791666666666663</v>
      </c>
      <c r="DZ59" s="711"/>
      <c r="EA59" s="711"/>
      <c r="EB59" s="711"/>
      <c r="EC59" s="711"/>
      <c r="ED59" s="711">
        <f t="shared" ref="ED59" si="69">EN59-EI59</f>
        <v>0.67708333333333337</v>
      </c>
      <c r="EE59" s="711"/>
      <c r="EF59" s="711"/>
      <c r="EG59" s="711"/>
      <c r="EH59" s="711"/>
      <c r="EI59" s="710">
        <v>6.9444444444444441E-3</v>
      </c>
      <c r="EJ59" s="710"/>
      <c r="EK59" s="710"/>
      <c r="EL59" s="710"/>
      <c r="EM59" s="710"/>
      <c r="EN59" s="711">
        <f t="shared" ref="EN59" si="70">FC59-EX59-ES59</f>
        <v>0.68402777777777779</v>
      </c>
      <c r="EO59" s="711"/>
      <c r="EP59" s="711"/>
      <c r="EQ59" s="711"/>
      <c r="ER59" s="711"/>
      <c r="ES59" s="710"/>
      <c r="ET59" s="710"/>
      <c r="EU59" s="710"/>
      <c r="EV59" s="710"/>
      <c r="EW59" s="710"/>
      <c r="EX59" s="710"/>
      <c r="EY59" s="710"/>
      <c r="EZ59" s="710"/>
      <c r="FA59" s="710"/>
      <c r="FB59" s="710"/>
      <c r="FC59" s="711">
        <f t="shared" ref="FC59" si="71">A59-AV59-BA59</f>
        <v>0.68402777777777779</v>
      </c>
      <c r="FD59" s="711"/>
      <c r="FE59" s="711"/>
      <c r="FF59" s="711"/>
      <c r="FG59" s="711"/>
      <c r="FH59" s="710"/>
      <c r="FI59" s="710"/>
      <c r="FJ59" s="710"/>
      <c r="FK59" s="710"/>
      <c r="FL59" s="710"/>
      <c r="FM59" s="708"/>
      <c r="FN59" s="708"/>
      <c r="FO59" s="708"/>
      <c r="FP59" s="708"/>
      <c r="FQ59" s="708"/>
      <c r="FR59" s="718"/>
      <c r="FS59" s="719"/>
      <c r="FT59" s="719"/>
      <c r="FU59" s="719"/>
      <c r="FV59" s="719"/>
      <c r="FW59" s="719"/>
      <c r="FX59" s="719"/>
      <c r="FY59" s="719"/>
      <c r="FZ59" s="719"/>
      <c r="GA59" s="720"/>
      <c r="GB59" s="710"/>
      <c r="GC59" s="710"/>
      <c r="GD59" s="710"/>
      <c r="GE59" s="710"/>
      <c r="GF59" s="710"/>
    </row>
    <row r="60" spans="1:188" x14ac:dyDescent="0.2">
      <c r="A60" s="768">
        <v>0.45833333333333331</v>
      </c>
      <c r="B60" s="768"/>
      <c r="C60" s="768"/>
      <c r="D60" s="768"/>
      <c r="E60" s="768"/>
      <c r="F60" s="769" t="s">
        <v>22</v>
      </c>
      <c r="G60" s="770"/>
      <c r="H60" s="770"/>
      <c r="I60" s="770"/>
      <c r="J60" s="770"/>
      <c r="K60" s="770"/>
      <c r="L60" s="770"/>
      <c r="M60" s="770"/>
      <c r="N60" s="771"/>
      <c r="O60" s="687" t="s">
        <v>236</v>
      </c>
      <c r="P60" s="688"/>
      <c r="Q60" s="688"/>
      <c r="R60" s="688"/>
      <c r="S60" s="688"/>
      <c r="T60" s="688"/>
      <c r="U60" s="688"/>
      <c r="V60" s="688"/>
      <c r="W60" s="688"/>
      <c r="X60" s="688"/>
      <c r="Y60" s="688"/>
      <c r="Z60" s="689"/>
      <c r="AA60" s="758"/>
      <c r="AB60" s="759"/>
      <c r="AC60" s="759"/>
      <c r="AD60" s="759"/>
      <c r="AE60" s="760"/>
      <c r="AF60" s="761">
        <v>12</v>
      </c>
      <c r="AG60" s="761"/>
      <c r="AH60" s="761"/>
      <c r="AI60" s="761"/>
      <c r="AJ60" s="762"/>
      <c r="AK60" s="762"/>
      <c r="AL60" s="762"/>
      <c r="AM60" s="762"/>
      <c r="AN60" s="711">
        <f>VLOOKUP(F60,config!A$3:C$25,3,FALSE)</f>
        <v>8.1018518518518516E-4</v>
      </c>
      <c r="AO60" s="711"/>
      <c r="AP60" s="711"/>
      <c r="AQ60" s="711"/>
      <c r="AR60" s="711"/>
      <c r="AS60" s="764">
        <v>3</v>
      </c>
      <c r="AT60" s="765"/>
      <c r="AU60" s="766"/>
      <c r="AV60" s="711">
        <f>VLOOKUP($F60,config!$A$3:$E$25,5,FALSE)</f>
        <v>0</v>
      </c>
      <c r="AW60" s="711"/>
      <c r="AX60" s="711"/>
      <c r="AY60" s="711"/>
      <c r="AZ60" s="711"/>
      <c r="BA60" s="711">
        <f>VLOOKUP($F60,config!$A$3:$E$25,4,FALSE)</f>
        <v>1.3888888888888888E-2</v>
      </c>
      <c r="BB60" s="711"/>
      <c r="BC60" s="711"/>
      <c r="BD60" s="711"/>
      <c r="BE60" s="711"/>
      <c r="BF60" s="711">
        <f t="shared" ref="BF60:BF61" si="72">AF60*AN60*AS60</f>
        <v>2.9166666666666667E-2</v>
      </c>
      <c r="BG60" s="711"/>
      <c r="BH60" s="711"/>
      <c r="BI60" s="711"/>
      <c r="BJ60" s="711"/>
      <c r="BK60" s="711">
        <f t="shared" ref="BK60:BK61" si="73">BF60+BA60+AV60</f>
        <v>4.3055555555555555E-2</v>
      </c>
      <c r="BL60" s="711"/>
      <c r="BM60" s="711"/>
      <c r="BN60" s="711"/>
      <c r="BO60" s="711"/>
      <c r="BP60" s="711">
        <f t="shared" ref="BP60:BP61" si="74">A60+BF60</f>
        <v>0.48749999999999999</v>
      </c>
      <c r="BQ60" s="711"/>
      <c r="BR60" s="711"/>
      <c r="BS60" s="711"/>
      <c r="BT60" s="711"/>
      <c r="BU60" s="2"/>
      <c r="BV60" s="767"/>
      <c r="BW60" s="767"/>
      <c r="BX60" s="767"/>
      <c r="BY60" s="725"/>
      <c r="BZ60" s="726"/>
      <c r="CA60" s="726"/>
      <c r="CB60" s="726"/>
      <c r="CC60" s="726"/>
      <c r="CD60" s="726"/>
      <c r="CE60" s="726"/>
      <c r="CF60" s="726"/>
      <c r="CG60" s="727"/>
      <c r="CH60" s="2"/>
      <c r="CI60" s="710"/>
      <c r="CJ60" s="710"/>
      <c r="CK60" s="710"/>
      <c r="CL60" s="710"/>
      <c r="CM60" s="710"/>
      <c r="CN60" s="888"/>
      <c r="CO60" s="888"/>
      <c r="CP60" s="888"/>
      <c r="CQ60" s="888"/>
      <c r="CR60" s="888"/>
      <c r="CS60" s="2"/>
      <c r="CT60" s="710">
        <f t="shared" ref="CT60:CT61" si="75">$A60+($BF60/AS60)</f>
        <v>0.46805555555555556</v>
      </c>
      <c r="CU60" s="710"/>
      <c r="CV60" s="710"/>
      <c r="CW60" s="710"/>
      <c r="CX60" s="710"/>
      <c r="CY60" s="712">
        <f t="shared" ref="CY60:CY61" si="76">$A60+($BF60/AS60*2)</f>
        <v>0.47777777777777775</v>
      </c>
      <c r="CZ60" s="713"/>
      <c r="DA60" s="713"/>
      <c r="DB60" s="713"/>
      <c r="DC60" s="714"/>
      <c r="DD60" s="712">
        <f t="shared" ref="DD60:DD61" si="77">$A60+($BF60/AS60*3)</f>
        <v>0.48749999999999999</v>
      </c>
      <c r="DE60" s="713"/>
      <c r="DF60" s="713"/>
      <c r="DG60" s="713"/>
      <c r="DH60" s="714"/>
      <c r="DI60" s="712"/>
      <c r="DJ60" s="713"/>
      <c r="DK60" s="713"/>
      <c r="DL60" s="713"/>
      <c r="DM60" s="714"/>
      <c r="DN60" s="712"/>
      <c r="DO60" s="713"/>
      <c r="DP60" s="713"/>
      <c r="DQ60" s="713"/>
      <c r="DR60" s="714"/>
      <c r="DS60" s="2"/>
      <c r="DT60" s="710">
        <v>6.25E-2</v>
      </c>
      <c r="DU60" s="710"/>
      <c r="DV60" s="710"/>
      <c r="DW60" s="710"/>
      <c r="DX60" s="710"/>
      <c r="DY60" s="711">
        <f t="shared" ref="DY60:DY61" si="78">A60-DT60</f>
        <v>0.39583333333333331</v>
      </c>
      <c r="DZ60" s="711"/>
      <c r="EA60" s="711"/>
      <c r="EB60" s="711"/>
      <c r="EC60" s="711"/>
      <c r="ED60" s="711">
        <f t="shared" ref="ED60:ED61" si="79">EN60-EI60</f>
        <v>0.43402777777777779</v>
      </c>
      <c r="EE60" s="711"/>
      <c r="EF60" s="711"/>
      <c r="EG60" s="711"/>
      <c r="EH60" s="711"/>
      <c r="EI60" s="710">
        <v>6.9444444444444441E-3</v>
      </c>
      <c r="EJ60" s="710"/>
      <c r="EK60" s="710"/>
      <c r="EL60" s="710"/>
      <c r="EM60" s="710"/>
      <c r="EN60" s="711">
        <f t="shared" ref="EN60:EN61" si="80">FC60-EX60-ES60</f>
        <v>0.44097222222222221</v>
      </c>
      <c r="EO60" s="711"/>
      <c r="EP60" s="711"/>
      <c r="EQ60" s="711"/>
      <c r="ER60" s="711"/>
      <c r="ES60" s="710">
        <v>6.9444444444444447E-4</v>
      </c>
      <c r="ET60" s="710"/>
      <c r="EU60" s="710"/>
      <c r="EV60" s="710"/>
      <c r="EW60" s="710"/>
      <c r="EX60" s="710">
        <v>2.7777777777777779E-3</v>
      </c>
      <c r="EY60" s="710"/>
      <c r="EZ60" s="710"/>
      <c r="FA60" s="710"/>
      <c r="FB60" s="710"/>
      <c r="FC60" s="711">
        <f t="shared" si="5"/>
        <v>0.44444444444444442</v>
      </c>
      <c r="FD60" s="711"/>
      <c r="FE60" s="711"/>
      <c r="FF60" s="711"/>
      <c r="FG60" s="711"/>
      <c r="FH60" s="710"/>
      <c r="FI60" s="710"/>
      <c r="FJ60" s="710"/>
      <c r="FK60" s="710"/>
      <c r="FL60" s="710"/>
      <c r="FM60" s="708"/>
      <c r="FN60" s="708"/>
      <c r="FO60" s="708"/>
      <c r="FP60" s="708"/>
      <c r="FQ60" s="708"/>
      <c r="FR60" s="718"/>
      <c r="FS60" s="719"/>
      <c r="FT60" s="719"/>
      <c r="FU60" s="719"/>
      <c r="FV60" s="719"/>
      <c r="FW60" s="719"/>
      <c r="FX60" s="719"/>
      <c r="FY60" s="719"/>
      <c r="FZ60" s="719"/>
      <c r="GA60" s="720"/>
      <c r="GB60" s="710"/>
      <c r="GC60" s="710"/>
      <c r="GD60" s="710"/>
      <c r="GE60" s="710"/>
      <c r="GF60" s="710"/>
    </row>
    <row r="61" spans="1:188" x14ac:dyDescent="0.2">
      <c r="A61" s="768">
        <v>0.50347222222222221</v>
      </c>
      <c r="B61" s="768"/>
      <c r="C61" s="768"/>
      <c r="D61" s="768"/>
      <c r="E61" s="768"/>
      <c r="F61" s="769" t="s">
        <v>22</v>
      </c>
      <c r="G61" s="770"/>
      <c r="H61" s="770"/>
      <c r="I61" s="770"/>
      <c r="J61" s="770"/>
      <c r="K61" s="770"/>
      <c r="L61" s="770"/>
      <c r="M61" s="770"/>
      <c r="N61" s="771"/>
      <c r="O61" s="746" t="s">
        <v>243</v>
      </c>
      <c r="P61" s="747"/>
      <c r="Q61" s="747"/>
      <c r="R61" s="747"/>
      <c r="S61" s="747"/>
      <c r="T61" s="747"/>
      <c r="U61" s="747"/>
      <c r="V61" s="747"/>
      <c r="W61" s="747"/>
      <c r="X61" s="747"/>
      <c r="Y61" s="747"/>
      <c r="Z61" s="748"/>
      <c r="AA61" s="758"/>
      <c r="AB61" s="759"/>
      <c r="AC61" s="759"/>
      <c r="AD61" s="759"/>
      <c r="AE61" s="760"/>
      <c r="AF61" s="761">
        <v>12</v>
      </c>
      <c r="AG61" s="761"/>
      <c r="AH61" s="761"/>
      <c r="AI61" s="761"/>
      <c r="AJ61" s="762"/>
      <c r="AK61" s="762"/>
      <c r="AL61" s="762"/>
      <c r="AM61" s="762"/>
      <c r="AN61" s="711">
        <f>VLOOKUP(F61,config!A$3:C$25,3,FALSE)</f>
        <v>8.1018518518518516E-4</v>
      </c>
      <c r="AO61" s="711"/>
      <c r="AP61" s="711"/>
      <c r="AQ61" s="711"/>
      <c r="AR61" s="711"/>
      <c r="AS61" s="764">
        <v>3</v>
      </c>
      <c r="AT61" s="765"/>
      <c r="AU61" s="766"/>
      <c r="AV61" s="711">
        <f>VLOOKUP($F61,config!$A$3:$E$25,5,FALSE)</f>
        <v>0</v>
      </c>
      <c r="AW61" s="711"/>
      <c r="AX61" s="711"/>
      <c r="AY61" s="711"/>
      <c r="AZ61" s="711"/>
      <c r="BA61" s="711">
        <f>VLOOKUP($F61,config!$A$3:$E$25,4,FALSE)</f>
        <v>1.3888888888888888E-2</v>
      </c>
      <c r="BB61" s="711"/>
      <c r="BC61" s="711"/>
      <c r="BD61" s="711"/>
      <c r="BE61" s="711"/>
      <c r="BF61" s="711">
        <f t="shared" si="72"/>
        <v>2.9166666666666667E-2</v>
      </c>
      <c r="BG61" s="711"/>
      <c r="BH61" s="711"/>
      <c r="BI61" s="711"/>
      <c r="BJ61" s="711"/>
      <c r="BK61" s="711">
        <f t="shared" si="73"/>
        <v>4.3055555555555555E-2</v>
      </c>
      <c r="BL61" s="711"/>
      <c r="BM61" s="711"/>
      <c r="BN61" s="711"/>
      <c r="BO61" s="711"/>
      <c r="BP61" s="711">
        <f t="shared" si="74"/>
        <v>0.53263888888888888</v>
      </c>
      <c r="BQ61" s="711"/>
      <c r="BR61" s="711"/>
      <c r="BS61" s="711"/>
      <c r="BT61" s="711"/>
      <c r="BU61" s="2"/>
      <c r="BV61" s="767"/>
      <c r="BW61" s="767"/>
      <c r="BX61" s="767"/>
      <c r="BY61" s="725"/>
      <c r="BZ61" s="726"/>
      <c r="CA61" s="726"/>
      <c r="CB61" s="726"/>
      <c r="CC61" s="726"/>
      <c r="CD61" s="726"/>
      <c r="CE61" s="726"/>
      <c r="CF61" s="726"/>
      <c r="CG61" s="727"/>
      <c r="CH61" s="2"/>
      <c r="CI61" s="710"/>
      <c r="CJ61" s="710"/>
      <c r="CK61" s="710"/>
      <c r="CL61" s="710"/>
      <c r="CM61" s="710"/>
      <c r="CN61" s="888"/>
      <c r="CO61" s="888"/>
      <c r="CP61" s="888"/>
      <c r="CQ61" s="888"/>
      <c r="CR61" s="888"/>
      <c r="CS61" s="2"/>
      <c r="CT61" s="710">
        <f t="shared" si="75"/>
        <v>0.5131944444444444</v>
      </c>
      <c r="CU61" s="710"/>
      <c r="CV61" s="710"/>
      <c r="CW61" s="710"/>
      <c r="CX61" s="710"/>
      <c r="CY61" s="712">
        <f t="shared" si="76"/>
        <v>0.5229166666666667</v>
      </c>
      <c r="CZ61" s="713"/>
      <c r="DA61" s="713"/>
      <c r="DB61" s="713"/>
      <c r="DC61" s="714"/>
      <c r="DD61" s="712">
        <f t="shared" si="77"/>
        <v>0.53263888888888888</v>
      </c>
      <c r="DE61" s="713"/>
      <c r="DF61" s="713"/>
      <c r="DG61" s="713"/>
      <c r="DH61" s="714"/>
      <c r="DI61" s="712"/>
      <c r="DJ61" s="713"/>
      <c r="DK61" s="713"/>
      <c r="DL61" s="713"/>
      <c r="DM61" s="714"/>
      <c r="DN61" s="712"/>
      <c r="DO61" s="713"/>
      <c r="DP61" s="713"/>
      <c r="DQ61" s="713"/>
      <c r="DR61" s="714"/>
      <c r="DS61" s="2"/>
      <c r="DT61" s="710">
        <v>6.25E-2</v>
      </c>
      <c r="DU61" s="710"/>
      <c r="DV61" s="710"/>
      <c r="DW61" s="710"/>
      <c r="DX61" s="710"/>
      <c r="DY61" s="711">
        <f t="shared" si="78"/>
        <v>0.44097222222222221</v>
      </c>
      <c r="DZ61" s="711"/>
      <c r="EA61" s="711"/>
      <c r="EB61" s="711"/>
      <c r="EC61" s="711"/>
      <c r="ED61" s="711">
        <f t="shared" si="79"/>
        <v>0.47916666666666669</v>
      </c>
      <c r="EE61" s="711"/>
      <c r="EF61" s="711"/>
      <c r="EG61" s="711"/>
      <c r="EH61" s="711"/>
      <c r="EI61" s="710">
        <v>6.9444444444444441E-3</v>
      </c>
      <c r="EJ61" s="710"/>
      <c r="EK61" s="710"/>
      <c r="EL61" s="710"/>
      <c r="EM61" s="710"/>
      <c r="EN61" s="711">
        <f t="shared" si="80"/>
        <v>0.4861111111111111</v>
      </c>
      <c r="EO61" s="711"/>
      <c r="EP61" s="711"/>
      <c r="EQ61" s="711"/>
      <c r="ER61" s="711"/>
      <c r="ES61" s="710">
        <v>6.9444444444444447E-4</v>
      </c>
      <c r="ET61" s="710"/>
      <c r="EU61" s="710"/>
      <c r="EV61" s="710"/>
      <c r="EW61" s="710"/>
      <c r="EX61" s="710">
        <v>2.7777777777777779E-3</v>
      </c>
      <c r="EY61" s="710"/>
      <c r="EZ61" s="710"/>
      <c r="FA61" s="710"/>
      <c r="FB61" s="710"/>
      <c r="FC61" s="711">
        <f t="shared" si="5"/>
        <v>0.48958333333333331</v>
      </c>
      <c r="FD61" s="711"/>
      <c r="FE61" s="711"/>
      <c r="FF61" s="711"/>
      <c r="FG61" s="711"/>
      <c r="FH61" s="710"/>
      <c r="FI61" s="710"/>
      <c r="FJ61" s="710"/>
      <c r="FK61" s="710"/>
      <c r="FL61" s="710"/>
      <c r="FM61" s="708"/>
      <c r="FN61" s="708"/>
      <c r="FO61" s="708"/>
      <c r="FP61" s="708"/>
      <c r="FQ61" s="708"/>
      <c r="FR61" s="718"/>
      <c r="FS61" s="719"/>
      <c r="FT61" s="719"/>
      <c r="FU61" s="719"/>
      <c r="FV61" s="719"/>
      <c r="FW61" s="719"/>
      <c r="FX61" s="719"/>
      <c r="FY61" s="719"/>
      <c r="FZ61" s="719"/>
      <c r="GA61" s="720"/>
      <c r="GB61" s="710"/>
      <c r="GC61" s="710"/>
      <c r="GD61" s="710"/>
      <c r="GE61" s="710"/>
      <c r="GF61" s="710"/>
    </row>
  </sheetData>
  <mergeCells count="1286">
    <mergeCell ref="A38:E38"/>
    <mergeCell ref="F38:N38"/>
    <mergeCell ref="O38:Z38"/>
    <mergeCell ref="GB61:GF61"/>
    <mergeCell ref="CN61:CR61"/>
    <mergeCell ref="CT61:CX61"/>
    <mergeCell ref="CY61:DC61"/>
    <mergeCell ref="DD61:DH61"/>
    <mergeCell ref="DI61:DM61"/>
    <mergeCell ref="DN61:DR61"/>
    <mergeCell ref="DT61:DX61"/>
    <mergeCell ref="DY61:EC61"/>
    <mergeCell ref="ED61:EH61"/>
    <mergeCell ref="EI61:EM61"/>
    <mergeCell ref="EN61:ER61"/>
    <mergeCell ref="ES61:EW61"/>
    <mergeCell ref="EX61:FB61"/>
    <mergeCell ref="FC61:FG61"/>
    <mergeCell ref="FH61:FL61"/>
    <mergeCell ref="FM61:FQ61"/>
    <mergeCell ref="FR61:GA61"/>
    <mergeCell ref="FH48:FL48"/>
    <mergeCell ref="FM48:FQ48"/>
    <mergeCell ref="FR48:GA48"/>
    <mergeCell ref="GB48:GF48"/>
    <mergeCell ref="FM44:FQ44"/>
    <mergeCell ref="FR44:GA44"/>
    <mergeCell ref="GB44:GF44"/>
    <mergeCell ref="AJ48:AM48"/>
    <mergeCell ref="AN48:AR48"/>
    <mergeCell ref="AS48:AU48"/>
    <mergeCell ref="A61:E61"/>
    <mergeCell ref="F61:N61"/>
    <mergeCell ref="O61:Z61"/>
    <mergeCell ref="AA61:AE61"/>
    <mergeCell ref="AF61:AI61"/>
    <mergeCell ref="AJ61:AM61"/>
    <mergeCell ref="AN61:AR61"/>
    <mergeCell ref="AS61:AU61"/>
    <mergeCell ref="AV61:AZ61"/>
    <mergeCell ref="BA61:BE61"/>
    <mergeCell ref="BF61:BJ61"/>
    <mergeCell ref="BK61:BO61"/>
    <mergeCell ref="BP61:BT61"/>
    <mergeCell ref="BV61:BX61"/>
    <mergeCell ref="A41:E41"/>
    <mergeCell ref="F41:N41"/>
    <mergeCell ref="AA41:AE41"/>
    <mergeCell ref="AF41:AI41"/>
    <mergeCell ref="AJ41:AM41"/>
    <mergeCell ref="AN41:AR41"/>
    <mergeCell ref="AV41:AZ41"/>
    <mergeCell ref="BA41:BE41"/>
    <mergeCell ref="BF41:BJ41"/>
    <mergeCell ref="BK41:BO41"/>
    <mergeCell ref="BP41:BT41"/>
    <mergeCell ref="A48:E48"/>
    <mergeCell ref="F48:N48"/>
    <mergeCell ref="AA48:AE48"/>
    <mergeCell ref="AF48:AI48"/>
    <mergeCell ref="BV41:BX41"/>
    <mergeCell ref="AV53:AZ53"/>
    <mergeCell ref="A59:E59"/>
    <mergeCell ref="F59:N59"/>
    <mergeCell ref="CT48:CX48"/>
    <mergeCell ref="CY48:DC48"/>
    <mergeCell ref="DD48:DH48"/>
    <mergeCell ref="DI48:DM48"/>
    <mergeCell ref="DN48:DR48"/>
    <mergeCell ref="DT48:DX48"/>
    <mergeCell ref="DY48:EC48"/>
    <mergeCell ref="ED48:EH48"/>
    <mergeCell ref="BK47:BO47"/>
    <mergeCell ref="BP47:BT47"/>
    <mergeCell ref="DN47:DR47"/>
    <mergeCell ref="ED47:EH47"/>
    <mergeCell ref="DD47:DH47"/>
    <mergeCell ref="DI47:DM47"/>
    <mergeCell ref="O33:Z33"/>
    <mergeCell ref="O34:Z34"/>
    <mergeCell ref="O44:Z44"/>
    <mergeCell ref="DY44:EC44"/>
    <mergeCell ref="ED44:EH44"/>
    <mergeCell ref="BK37:BO37"/>
    <mergeCell ref="BP37:BT37"/>
    <mergeCell ref="BV37:BX37"/>
    <mergeCell ref="BY37:CG37"/>
    <mergeCell ref="CI37:CM37"/>
    <mergeCell ref="CN37:CR37"/>
    <mergeCell ref="CN34:CR34"/>
    <mergeCell ref="CT34:CX34"/>
    <mergeCell ref="CY34:DC34"/>
    <mergeCell ref="BV34:BX34"/>
    <mergeCell ref="AA43:AE43"/>
    <mergeCell ref="CN45:CR45"/>
    <mergeCell ref="CT45:CX45"/>
    <mergeCell ref="EI48:EM48"/>
    <mergeCell ref="EN48:ER48"/>
    <mergeCell ref="ES48:EW48"/>
    <mergeCell ref="EX48:FB48"/>
    <mergeCell ref="FC48:FG48"/>
    <mergeCell ref="EX42:FB42"/>
    <mergeCell ref="FC42:FG42"/>
    <mergeCell ref="FH42:FL42"/>
    <mergeCell ref="FM42:FQ42"/>
    <mergeCell ref="FR42:GA42"/>
    <mergeCell ref="GB42:GF42"/>
    <mergeCell ref="A44:E44"/>
    <mergeCell ref="F44:N44"/>
    <mergeCell ref="AA44:AE44"/>
    <mergeCell ref="AF44:AI44"/>
    <mergeCell ref="AJ44:AM44"/>
    <mergeCell ref="AN44:AR44"/>
    <mergeCell ref="AV44:AZ44"/>
    <mergeCell ref="BA44:BE44"/>
    <mergeCell ref="BF44:BJ44"/>
    <mergeCell ref="BK44:BO44"/>
    <mergeCell ref="BP44:BT44"/>
    <mergeCell ref="BV44:BX44"/>
    <mergeCell ref="BY44:CG44"/>
    <mergeCell ref="CI44:CM44"/>
    <mergeCell ref="CN44:CR44"/>
    <mergeCell ref="CT44:CX44"/>
    <mergeCell ref="CY44:DC44"/>
    <mergeCell ref="DD44:DH44"/>
    <mergeCell ref="DI44:DM44"/>
    <mergeCell ref="DN44:DR44"/>
    <mergeCell ref="DT44:DX44"/>
    <mergeCell ref="F42:N42"/>
    <mergeCell ref="O42:Z42"/>
    <mergeCell ref="AA42:AE42"/>
    <mergeCell ref="AF42:AI42"/>
    <mergeCell ref="AJ42:AM42"/>
    <mergeCell ref="AN42:AR42"/>
    <mergeCell ref="AV42:AZ42"/>
    <mergeCell ref="BA42:BE42"/>
    <mergeCell ref="BF42:BJ42"/>
    <mergeCell ref="BK42:BO42"/>
    <mergeCell ref="BP42:BT42"/>
    <mergeCell ref="BV42:BX42"/>
    <mergeCell ref="BY42:CG42"/>
    <mergeCell ref="CI42:CM42"/>
    <mergeCell ref="CN42:CR42"/>
    <mergeCell ref="CT42:CX42"/>
    <mergeCell ref="CY42:DC42"/>
    <mergeCell ref="GB38:GF38"/>
    <mergeCell ref="GB39:GF39"/>
    <mergeCell ref="EX37:FB37"/>
    <mergeCell ref="FC37:FG37"/>
    <mergeCell ref="FH37:FL37"/>
    <mergeCell ref="FM37:FQ37"/>
    <mergeCell ref="FR37:GA37"/>
    <mergeCell ref="GB37:GF37"/>
    <mergeCell ref="AA38:AE38"/>
    <mergeCell ref="AF38:AI38"/>
    <mergeCell ref="AJ38:AM38"/>
    <mergeCell ref="AN38:AR38"/>
    <mergeCell ref="AV38:AZ38"/>
    <mergeCell ref="BA38:BE38"/>
    <mergeCell ref="BF38:BJ38"/>
    <mergeCell ref="BK38:BO38"/>
    <mergeCell ref="BP38:BT38"/>
    <mergeCell ref="BV38:BX38"/>
    <mergeCell ref="BY38:CG38"/>
    <mergeCell ref="CI38:CM38"/>
    <mergeCell ref="CN38:CR38"/>
    <mergeCell ref="EX38:FB38"/>
    <mergeCell ref="AJ37:AM37"/>
    <mergeCell ref="AN37:AR37"/>
    <mergeCell ref="AV37:AZ37"/>
    <mergeCell ref="BA37:BE37"/>
    <mergeCell ref="BF37:BJ37"/>
    <mergeCell ref="CT38:CX38"/>
    <mergeCell ref="CY38:DC38"/>
    <mergeCell ref="DD38:DH38"/>
    <mergeCell ref="DI38:DM38"/>
    <mergeCell ref="DN38:DR38"/>
    <mergeCell ref="EX41:FB41"/>
    <mergeCell ref="FC38:FG38"/>
    <mergeCell ref="FH38:FL38"/>
    <mergeCell ref="FM38:FQ38"/>
    <mergeCell ref="FR38:GA38"/>
    <mergeCell ref="BY41:CG41"/>
    <mergeCell ref="CI41:CM41"/>
    <mergeCell ref="CN41:CR41"/>
    <mergeCell ref="CT41:CX41"/>
    <mergeCell ref="CY41:DC41"/>
    <mergeCell ref="DT38:DX38"/>
    <mergeCell ref="DY38:EC38"/>
    <mergeCell ref="ED38:EH38"/>
    <mergeCell ref="EI38:EM38"/>
    <mergeCell ref="EN38:ER38"/>
    <mergeCell ref="ES38:EW38"/>
    <mergeCell ref="ED39:EH39"/>
    <mergeCell ref="DD41:DH41"/>
    <mergeCell ref="DI41:DM41"/>
    <mergeCell ref="DN41:DR41"/>
    <mergeCell ref="FC41:FG41"/>
    <mergeCell ref="A35:E35"/>
    <mergeCell ref="F35:N35"/>
    <mergeCell ref="O35:Z35"/>
    <mergeCell ref="AA35:AE35"/>
    <mergeCell ref="AF35:AI35"/>
    <mergeCell ref="AJ35:AM35"/>
    <mergeCell ref="AN35:AR35"/>
    <mergeCell ref="AV35:AZ35"/>
    <mergeCell ref="BA35:BE35"/>
    <mergeCell ref="BF35:BJ35"/>
    <mergeCell ref="BK35:BO35"/>
    <mergeCell ref="BP35:BT35"/>
    <mergeCell ref="BV35:BX35"/>
    <mergeCell ref="BY35:CG35"/>
    <mergeCell ref="CI35:CM35"/>
    <mergeCell ref="CY37:DC37"/>
    <mergeCell ref="DD37:DH37"/>
    <mergeCell ref="CT36:CX36"/>
    <mergeCell ref="CY36:DC36"/>
    <mergeCell ref="DD36:DH36"/>
    <mergeCell ref="A37:E37"/>
    <mergeCell ref="F37:N37"/>
    <mergeCell ref="O37:Z37"/>
    <mergeCell ref="AA37:AE37"/>
    <mergeCell ref="AF37:AI37"/>
    <mergeCell ref="CT37:CX37"/>
    <mergeCell ref="CT35:CX35"/>
    <mergeCell ref="CY35:DC35"/>
    <mergeCell ref="DD35:DH35"/>
    <mergeCell ref="DI35:DM35"/>
    <mergeCell ref="DN35:DR35"/>
    <mergeCell ref="DT35:DX35"/>
    <mergeCell ref="DY35:EC35"/>
    <mergeCell ref="ED35:EH35"/>
    <mergeCell ref="EI35:EM35"/>
    <mergeCell ref="EN35:ER35"/>
    <mergeCell ref="ES35:EW35"/>
    <mergeCell ref="EX35:FB35"/>
    <mergeCell ref="FC35:FG35"/>
    <mergeCell ref="FH35:FL35"/>
    <mergeCell ref="FM35:FQ35"/>
    <mergeCell ref="FR35:GA35"/>
    <mergeCell ref="EX36:FB36"/>
    <mergeCell ref="FC36:FG36"/>
    <mergeCell ref="FH36:FL36"/>
    <mergeCell ref="DI37:DM37"/>
    <mergeCell ref="DN37:DR37"/>
    <mergeCell ref="DT37:DX37"/>
    <mergeCell ref="DY37:EC37"/>
    <mergeCell ref="ED37:EH37"/>
    <mergeCell ref="EI37:EM37"/>
    <mergeCell ref="EN37:ER37"/>
    <mergeCell ref="ES37:EW37"/>
    <mergeCell ref="A31:E31"/>
    <mergeCell ref="F31:N31"/>
    <mergeCell ref="O31:Z31"/>
    <mergeCell ref="AA31:AE31"/>
    <mergeCell ref="AF31:AI31"/>
    <mergeCell ref="AJ31:AM31"/>
    <mergeCell ref="AN31:AR31"/>
    <mergeCell ref="AV31:AZ31"/>
    <mergeCell ref="BA31:BE31"/>
    <mergeCell ref="BF31:BJ31"/>
    <mergeCell ref="BK31:BO31"/>
    <mergeCell ref="BP31:BT31"/>
    <mergeCell ref="BV31:BX31"/>
    <mergeCell ref="BY31:CG31"/>
    <mergeCell ref="CI31:CM31"/>
    <mergeCell ref="CN31:CR31"/>
    <mergeCell ref="FH33:FL33"/>
    <mergeCell ref="DN33:DR33"/>
    <mergeCell ref="DT33:DX33"/>
    <mergeCell ref="DY33:EC33"/>
    <mergeCell ref="ED33:EH33"/>
    <mergeCell ref="EI33:EM33"/>
    <mergeCell ref="EN33:ER33"/>
    <mergeCell ref="A33:E33"/>
    <mergeCell ref="F33:N33"/>
    <mergeCell ref="AA33:AE33"/>
    <mergeCell ref="AF33:AI33"/>
    <mergeCell ref="AJ33:AM33"/>
    <mergeCell ref="AN33:AR33"/>
    <mergeCell ref="AV33:AZ33"/>
    <mergeCell ref="BA33:BE33"/>
    <mergeCell ref="BF33:BJ33"/>
    <mergeCell ref="BV33:BX33"/>
    <mergeCell ref="BY33:CG33"/>
    <mergeCell ref="CI33:CM33"/>
    <mergeCell ref="CN33:CR33"/>
    <mergeCell ref="CT33:CX33"/>
    <mergeCell ref="BP54:BT54"/>
    <mergeCell ref="BV54:BX54"/>
    <mergeCell ref="BY54:CG54"/>
    <mergeCell ref="GB58:GF58"/>
    <mergeCell ref="CT58:CX58"/>
    <mergeCell ref="EX58:FB58"/>
    <mergeCell ref="EX50:FB50"/>
    <mergeCell ref="FC50:FG50"/>
    <mergeCell ref="FH49:FL49"/>
    <mergeCell ref="FM49:FQ49"/>
    <mergeCell ref="FR49:GA49"/>
    <mergeCell ref="GB49:GF49"/>
    <mergeCell ref="ED49:EH49"/>
    <mergeCell ref="ES49:EW49"/>
    <mergeCell ref="FR52:GA52"/>
    <mergeCell ref="GB52:GF52"/>
    <mergeCell ref="DD52:DH52"/>
    <mergeCell ref="DI52:DM52"/>
    <mergeCell ref="DN52:DR52"/>
    <mergeCell ref="DT52:DX52"/>
    <mergeCell ref="FH58:FL58"/>
    <mergeCell ref="FM58:FQ58"/>
    <mergeCell ref="EN52:ER52"/>
    <mergeCell ref="ES52:EW52"/>
    <mergeCell ref="EX52:FB52"/>
    <mergeCell ref="FM33:FQ33"/>
    <mergeCell ref="FR33:GA33"/>
    <mergeCell ref="DN31:DR31"/>
    <mergeCell ref="DT31:DX31"/>
    <mergeCell ref="DY31:EC31"/>
    <mergeCell ref="ED31:EH31"/>
    <mergeCell ref="EI31:EM31"/>
    <mergeCell ref="EN31:ER31"/>
    <mergeCell ref="ES31:EW31"/>
    <mergeCell ref="EX31:FB31"/>
    <mergeCell ref="FC31:FG31"/>
    <mergeCell ref="FH31:FL31"/>
    <mergeCell ref="FM31:FQ31"/>
    <mergeCell ref="FR31:GA31"/>
    <mergeCell ref="GB31:GF31"/>
    <mergeCell ref="GB35:GF35"/>
    <mergeCell ref="DD33:DH33"/>
    <mergeCell ref="DI33:DM33"/>
    <mergeCell ref="EX34:FB34"/>
    <mergeCell ref="GB32:GF32"/>
    <mergeCell ref="GB33:GF33"/>
    <mergeCell ref="FM34:FQ34"/>
    <mergeCell ref="FR34:GA34"/>
    <mergeCell ref="GB34:GF34"/>
    <mergeCell ref="DT34:DX34"/>
    <mergeCell ref="DD34:DH34"/>
    <mergeCell ref="ES33:EW33"/>
    <mergeCell ref="DI34:DM34"/>
    <mergeCell ref="A52:E52"/>
    <mergeCell ref="F52:N52"/>
    <mergeCell ref="AA52:AE52"/>
    <mergeCell ref="AF52:AI52"/>
    <mergeCell ref="AJ52:AM52"/>
    <mergeCell ref="AN52:AR52"/>
    <mergeCell ref="AS52:AU52"/>
    <mergeCell ref="AV52:AZ52"/>
    <mergeCell ref="BA52:BE52"/>
    <mergeCell ref="BF52:BJ52"/>
    <mergeCell ref="BK52:BO52"/>
    <mergeCell ref="BP52:BT52"/>
    <mergeCell ref="BV52:BX52"/>
    <mergeCell ref="BY52:CG52"/>
    <mergeCell ref="CI52:CM52"/>
    <mergeCell ref="CT52:CX52"/>
    <mergeCell ref="CY52:DC52"/>
    <mergeCell ref="CN52:CR52"/>
    <mergeCell ref="DD60:DH60"/>
    <mergeCell ref="DI60:DM60"/>
    <mergeCell ref="DN60:DR60"/>
    <mergeCell ref="DT60:DX60"/>
    <mergeCell ref="DY60:EC60"/>
    <mergeCell ref="EI60:EM60"/>
    <mergeCell ref="DD58:DH58"/>
    <mergeCell ref="DI58:DM58"/>
    <mergeCell ref="DN58:DR58"/>
    <mergeCell ref="BY60:CG60"/>
    <mergeCell ref="CI60:CM60"/>
    <mergeCell ref="CN60:CR60"/>
    <mergeCell ref="CT60:CX60"/>
    <mergeCell ref="BY59:CG59"/>
    <mergeCell ref="CI59:CM59"/>
    <mergeCell ref="O59:Z59"/>
    <mergeCell ref="AA59:AE59"/>
    <mergeCell ref="AF59:AI59"/>
    <mergeCell ref="AJ59:AM59"/>
    <mergeCell ref="AN59:AR59"/>
    <mergeCell ref="AS59:AU59"/>
    <mergeCell ref="AV59:AZ59"/>
    <mergeCell ref="BK58:BO58"/>
    <mergeCell ref="BP58:BT58"/>
    <mergeCell ref="CI58:CM58"/>
    <mergeCell ref="FC52:FG52"/>
    <mergeCell ref="FH52:FL52"/>
    <mergeCell ref="FM52:FQ52"/>
    <mergeCell ref="DY52:EC52"/>
    <mergeCell ref="ED52:EH52"/>
    <mergeCell ref="EI52:EM52"/>
    <mergeCell ref="CY58:DC58"/>
    <mergeCell ref="BA59:BE59"/>
    <mergeCell ref="BF59:BJ59"/>
    <mergeCell ref="AS53:AU53"/>
    <mergeCell ref="AA58:AE58"/>
    <mergeCell ref="AF58:AI58"/>
    <mergeCell ref="AJ58:AM58"/>
    <mergeCell ref="AN58:AR58"/>
    <mergeCell ref="AS58:AU58"/>
    <mergeCell ref="AV58:AZ58"/>
    <mergeCell ref="BV59:BX59"/>
    <mergeCell ref="BV58:BX58"/>
    <mergeCell ref="BY58:CG58"/>
    <mergeCell ref="AN53:AR53"/>
    <mergeCell ref="AS56:AU56"/>
    <mergeCell ref="AV56:AZ56"/>
    <mergeCell ref="CI56:CM56"/>
    <mergeCell ref="CN56:CR56"/>
    <mergeCell ref="AJ57:AM57"/>
    <mergeCell ref="BP57:BT57"/>
    <mergeCell ref="CN54:CR54"/>
    <mergeCell ref="CT54:CX54"/>
    <mergeCell ref="CY54:DC54"/>
    <mergeCell ref="DD54:DH54"/>
    <mergeCell ref="DI54:DM54"/>
    <mergeCell ref="EI54:EM54"/>
    <mergeCell ref="BY61:CG61"/>
    <mergeCell ref="CI61:CM61"/>
    <mergeCell ref="EN51:ER51"/>
    <mergeCell ref="ED51:EH51"/>
    <mergeCell ref="EI58:EM58"/>
    <mergeCell ref="EN58:ER58"/>
    <mergeCell ref="BY53:CG53"/>
    <mergeCell ref="AF54:AI54"/>
    <mergeCell ref="AJ54:AM54"/>
    <mergeCell ref="DY54:EC54"/>
    <mergeCell ref="BK56:BO56"/>
    <mergeCell ref="DT56:DX56"/>
    <mergeCell ref="DY56:EC56"/>
    <mergeCell ref="ED56:EH56"/>
    <mergeCell ref="ED54:EH54"/>
    <mergeCell ref="BY55:CG55"/>
    <mergeCell ref="CI55:CM55"/>
    <mergeCell ref="CN55:CR55"/>
    <mergeCell ref="BF53:BJ53"/>
    <mergeCell ref="BK53:BO53"/>
    <mergeCell ref="BP53:BT53"/>
    <mergeCell ref="EI53:EM53"/>
    <mergeCell ref="DY58:EC58"/>
    <mergeCell ref="BA54:BE54"/>
    <mergeCell ref="BF54:BJ54"/>
    <mergeCell ref="BK54:BO54"/>
    <mergeCell ref="DN54:DR54"/>
    <mergeCell ref="AS55:AU55"/>
    <mergeCell ref="AV55:AZ55"/>
    <mergeCell ref="BA57:BE57"/>
    <mergeCell ref="BF57:BJ57"/>
    <mergeCell ref="BK57:BO57"/>
    <mergeCell ref="EN49:ER49"/>
    <mergeCell ref="EX49:FB49"/>
    <mergeCell ref="FC49:FG49"/>
    <mergeCell ref="FR50:GA50"/>
    <mergeCell ref="GB50:GF50"/>
    <mergeCell ref="EI50:EM50"/>
    <mergeCell ref="ED50:EH50"/>
    <mergeCell ref="ES50:EW50"/>
    <mergeCell ref="EN50:ER50"/>
    <mergeCell ref="FH50:FL50"/>
    <mergeCell ref="FM50:FQ50"/>
    <mergeCell ref="FM51:FQ51"/>
    <mergeCell ref="FR51:GA51"/>
    <mergeCell ref="GB51:GF51"/>
    <mergeCell ref="EI49:EM49"/>
    <mergeCell ref="CN51:CR51"/>
    <mergeCell ref="DY51:EC51"/>
    <mergeCell ref="EI51:EM51"/>
    <mergeCell ref="CY50:DC50"/>
    <mergeCell ref="DD50:DH50"/>
    <mergeCell ref="DI50:DM50"/>
    <mergeCell ref="DN50:DR50"/>
    <mergeCell ref="DT50:DX50"/>
    <mergeCell ref="DY50:EC50"/>
    <mergeCell ref="DN51:DR51"/>
    <mergeCell ref="DT51:DX51"/>
    <mergeCell ref="CY51:DC51"/>
    <mergeCell ref="CT51:CX51"/>
    <mergeCell ref="CY49:DC49"/>
    <mergeCell ref="DD49:DH49"/>
    <mergeCell ref="DI49:DM49"/>
    <mergeCell ref="DN49:DR49"/>
    <mergeCell ref="A50:E50"/>
    <mergeCell ref="AS50:AU50"/>
    <mergeCell ref="AV50:AZ50"/>
    <mergeCell ref="BA50:BE50"/>
    <mergeCell ref="BF50:BJ50"/>
    <mergeCell ref="BK50:BO50"/>
    <mergeCell ref="F50:N50"/>
    <mergeCell ref="AA50:AE50"/>
    <mergeCell ref="AF50:AI50"/>
    <mergeCell ref="AJ50:AM50"/>
    <mergeCell ref="BY50:CG50"/>
    <mergeCell ref="CI50:CM50"/>
    <mergeCell ref="BP50:BT50"/>
    <mergeCell ref="BV50:BX50"/>
    <mergeCell ref="A51:E51"/>
    <mergeCell ref="F51:N51"/>
    <mergeCell ref="O51:Z51"/>
    <mergeCell ref="AN50:AR50"/>
    <mergeCell ref="AN51:AR51"/>
    <mergeCell ref="AS51:AU51"/>
    <mergeCell ref="AV51:AZ51"/>
    <mergeCell ref="A46:E46"/>
    <mergeCell ref="F46:N46"/>
    <mergeCell ref="AA46:AE46"/>
    <mergeCell ref="AF46:AI46"/>
    <mergeCell ref="AJ46:AM46"/>
    <mergeCell ref="BY46:CG46"/>
    <mergeCell ref="CI46:CM46"/>
    <mergeCell ref="CN46:CR46"/>
    <mergeCell ref="AN46:AR46"/>
    <mergeCell ref="AS46:AU46"/>
    <mergeCell ref="AV46:AZ46"/>
    <mergeCell ref="BA46:BE46"/>
    <mergeCell ref="BF46:BJ46"/>
    <mergeCell ref="BK46:BO46"/>
    <mergeCell ref="CN47:CR47"/>
    <mergeCell ref="DY45:EC45"/>
    <mergeCell ref="DT49:DX49"/>
    <mergeCell ref="DY49:EC49"/>
    <mergeCell ref="BP49:BT49"/>
    <mergeCell ref="BV49:BX49"/>
    <mergeCell ref="O47:Z47"/>
    <mergeCell ref="AF47:AI47"/>
    <mergeCell ref="BV47:BX47"/>
    <mergeCell ref="AJ47:AM47"/>
    <mergeCell ref="AN47:AR47"/>
    <mergeCell ref="AS47:AU47"/>
    <mergeCell ref="BF47:BJ47"/>
    <mergeCell ref="AV47:AZ47"/>
    <mergeCell ref="BA47:BE47"/>
    <mergeCell ref="AF49:AI49"/>
    <mergeCell ref="AJ49:AM49"/>
    <mergeCell ref="CY47:DC47"/>
    <mergeCell ref="CN50:CR50"/>
    <mergeCell ref="CT50:CX50"/>
    <mergeCell ref="CT46:CX46"/>
    <mergeCell ref="AN45:AR45"/>
    <mergeCell ref="CN43:CR43"/>
    <mergeCell ref="CT43:CX43"/>
    <mergeCell ref="BP46:BT46"/>
    <mergeCell ref="BV46:BX46"/>
    <mergeCell ref="BY47:CG47"/>
    <mergeCell ref="CI47:CM47"/>
    <mergeCell ref="AN49:AR49"/>
    <mergeCell ref="AS49:AU49"/>
    <mergeCell ref="AV49:AZ49"/>
    <mergeCell ref="BA49:BE49"/>
    <mergeCell ref="BF49:BJ49"/>
    <mergeCell ref="BK49:BO49"/>
    <mergeCell ref="BY49:CG49"/>
    <mergeCell ref="CI49:CM49"/>
    <mergeCell ref="CN49:CR49"/>
    <mergeCell ref="CT49:CX49"/>
    <mergeCell ref="BY45:CG45"/>
    <mergeCell ref="CI45:CM45"/>
    <mergeCell ref="CN48:CR48"/>
    <mergeCell ref="AV48:AZ48"/>
    <mergeCell ref="BA48:BE48"/>
    <mergeCell ref="BF48:BJ48"/>
    <mergeCell ref="BK48:BO48"/>
    <mergeCell ref="BP48:BT48"/>
    <mergeCell ref="BV48:BX48"/>
    <mergeCell ref="BY48:CG48"/>
    <mergeCell ref="CI48:CM48"/>
    <mergeCell ref="CT47:CX47"/>
    <mergeCell ref="AV45:AZ45"/>
    <mergeCell ref="BA45:BE45"/>
    <mergeCell ref="BF45:BJ45"/>
    <mergeCell ref="BK45:BO45"/>
    <mergeCell ref="BP45:BT45"/>
    <mergeCell ref="BV45:BX45"/>
    <mergeCell ref="EN30:ER30"/>
    <mergeCell ref="FM30:FQ30"/>
    <mergeCell ref="DI43:DM43"/>
    <mergeCell ref="DN43:DR43"/>
    <mergeCell ref="BF43:BJ43"/>
    <mergeCell ref="BK43:BO43"/>
    <mergeCell ref="BP43:BT43"/>
    <mergeCell ref="FH45:FL45"/>
    <mergeCell ref="FM45:FQ45"/>
    <mergeCell ref="DI45:DM45"/>
    <mergeCell ref="DY40:EC40"/>
    <mergeCell ref="EI40:EM40"/>
    <mergeCell ref="ED40:EH40"/>
    <mergeCell ref="BY40:CG40"/>
    <mergeCell ref="CI40:CM40"/>
    <mergeCell ref="BY43:CG43"/>
    <mergeCell ref="CI43:CM43"/>
    <mergeCell ref="DN45:DR45"/>
    <mergeCell ref="DT45:DX45"/>
    <mergeCell ref="EI45:EM45"/>
    <mergeCell ref="BV43:BX43"/>
    <mergeCell ref="ED45:EH45"/>
    <mergeCell ref="FM36:FQ36"/>
    <mergeCell ref="EX39:FB39"/>
    <mergeCell ref="EX33:FB33"/>
    <mergeCell ref="FC33:FG33"/>
    <mergeCell ref="EI42:EM42"/>
    <mergeCell ref="EN42:ER42"/>
    <mergeCell ref="ES42:EW42"/>
    <mergeCell ref="DT41:DX41"/>
    <mergeCell ref="DY41:EC41"/>
    <mergeCell ref="ED41:EH41"/>
    <mergeCell ref="EI41:EM41"/>
    <mergeCell ref="EN41:ER41"/>
    <mergeCell ref="ES41:EW41"/>
    <mergeCell ref="EI44:EM44"/>
    <mergeCell ref="EN44:ER44"/>
    <mergeCell ref="ES44:EW44"/>
    <mergeCell ref="DD42:DH42"/>
    <mergeCell ref="DI42:DM42"/>
    <mergeCell ref="DN42:DR42"/>
    <mergeCell ref="DT42:DX42"/>
    <mergeCell ref="DY42:EC42"/>
    <mergeCell ref="ED42:EH42"/>
    <mergeCell ref="ES46:EW46"/>
    <mergeCell ref="ES47:EW47"/>
    <mergeCell ref="EN47:ER47"/>
    <mergeCell ref="DT47:DX47"/>
    <mergeCell ref="DY47:EC47"/>
    <mergeCell ref="EI47:EM47"/>
    <mergeCell ref="CY46:DC46"/>
    <mergeCell ref="DD46:DH46"/>
    <mergeCell ref="DI46:DM46"/>
    <mergeCell ref="DN46:DR46"/>
    <mergeCell ref="DT46:DX46"/>
    <mergeCell ref="EI46:EM46"/>
    <mergeCell ref="ED46:EH46"/>
    <mergeCell ref="CY43:DC43"/>
    <mergeCell ref="DD43:DH43"/>
    <mergeCell ref="ES45:EW45"/>
    <mergeCell ref="EN45:ER45"/>
    <mergeCell ref="EN46:ER46"/>
    <mergeCell ref="DY46:EC46"/>
    <mergeCell ref="ES43:EW43"/>
    <mergeCell ref="EN43:ER43"/>
    <mergeCell ref="CY45:DC45"/>
    <mergeCell ref="DD45:DH45"/>
    <mergeCell ref="GB47:GF47"/>
    <mergeCell ref="FM46:FQ46"/>
    <mergeCell ref="FR46:GA46"/>
    <mergeCell ref="GB46:GF46"/>
    <mergeCell ref="EX43:FB43"/>
    <mergeCell ref="FC43:FG43"/>
    <mergeCell ref="FH43:FL43"/>
    <mergeCell ref="FR45:GA45"/>
    <mergeCell ref="GB45:GF45"/>
    <mergeCell ref="EX45:FB45"/>
    <mergeCell ref="FH46:FL46"/>
    <mergeCell ref="EX46:FB46"/>
    <mergeCell ref="FC46:FG46"/>
    <mergeCell ref="FC45:FG45"/>
    <mergeCell ref="EX47:FB47"/>
    <mergeCell ref="FC47:FG47"/>
    <mergeCell ref="FM47:FQ47"/>
    <mergeCell ref="FR47:GA47"/>
    <mergeCell ref="FH47:FL47"/>
    <mergeCell ref="FM43:FQ43"/>
    <mergeCell ref="GB40:GF40"/>
    <mergeCell ref="A43:E43"/>
    <mergeCell ref="F43:N43"/>
    <mergeCell ref="AF43:AI43"/>
    <mergeCell ref="AJ43:AM43"/>
    <mergeCell ref="AN43:AR43"/>
    <mergeCell ref="AV43:AZ43"/>
    <mergeCell ref="BA43:BE43"/>
    <mergeCell ref="ES40:EW40"/>
    <mergeCell ref="EN40:ER40"/>
    <mergeCell ref="EX40:FB40"/>
    <mergeCell ref="FC40:FG40"/>
    <mergeCell ref="FH40:FL40"/>
    <mergeCell ref="FM40:FQ40"/>
    <mergeCell ref="DI40:DM40"/>
    <mergeCell ref="DN40:DR40"/>
    <mergeCell ref="DT40:DX40"/>
    <mergeCell ref="A40:E40"/>
    <mergeCell ref="F40:N40"/>
    <mergeCell ref="FR40:GA40"/>
    <mergeCell ref="BA40:BE40"/>
    <mergeCell ref="BF40:BJ40"/>
    <mergeCell ref="BK40:BO40"/>
    <mergeCell ref="DT43:DX43"/>
    <mergeCell ref="DY43:EC43"/>
    <mergeCell ref="EI43:EM43"/>
    <mergeCell ref="ED43:EH43"/>
    <mergeCell ref="FH41:FL41"/>
    <mergeCell ref="FM41:FQ41"/>
    <mergeCell ref="FR41:GA41"/>
    <mergeCell ref="GB41:GF41"/>
    <mergeCell ref="A42:E42"/>
    <mergeCell ref="AJ32:AM32"/>
    <mergeCell ref="AN32:AR32"/>
    <mergeCell ref="BP39:BT39"/>
    <mergeCell ref="BP40:BT40"/>
    <mergeCell ref="BF39:BJ39"/>
    <mergeCell ref="BK39:BO39"/>
    <mergeCell ref="BP30:BT30"/>
    <mergeCell ref="BA32:BE32"/>
    <mergeCell ref="BF32:BJ32"/>
    <mergeCell ref="BK32:BO32"/>
    <mergeCell ref="BP32:BT32"/>
    <mergeCell ref="BF34:BJ34"/>
    <mergeCell ref="BK34:BO34"/>
    <mergeCell ref="BP34:BT34"/>
    <mergeCell ref="AF30:AI30"/>
    <mergeCell ref="AJ30:AM30"/>
    <mergeCell ref="AN30:AR30"/>
    <mergeCell ref="AV30:AZ30"/>
    <mergeCell ref="BA30:BE30"/>
    <mergeCell ref="BF30:BJ30"/>
    <mergeCell ref="BK30:BO30"/>
    <mergeCell ref="AJ36:AM36"/>
    <mergeCell ref="BK33:BO33"/>
    <mergeCell ref="BP33:BT33"/>
    <mergeCell ref="ED30:EH30"/>
    <mergeCell ref="FR30:GA30"/>
    <mergeCell ref="FC34:FG34"/>
    <mergeCell ref="CT30:CX30"/>
    <mergeCell ref="CY30:DC30"/>
    <mergeCell ref="CN39:CR39"/>
    <mergeCell ref="CT39:CX39"/>
    <mergeCell ref="CY39:DC39"/>
    <mergeCell ref="DT36:DX36"/>
    <mergeCell ref="DN34:DR34"/>
    <mergeCell ref="DN36:DR36"/>
    <mergeCell ref="CI36:CM36"/>
    <mergeCell ref="DT39:DX39"/>
    <mergeCell ref="BY34:CG34"/>
    <mergeCell ref="CN35:CR35"/>
    <mergeCell ref="CY31:DC31"/>
    <mergeCell ref="CI34:CM34"/>
    <mergeCell ref="DY34:EC34"/>
    <mergeCell ref="CY33:DC33"/>
    <mergeCell ref="CT31:CX31"/>
    <mergeCell ref="FH34:FL34"/>
    <mergeCell ref="EX30:FB30"/>
    <mergeCell ref="FC30:FG30"/>
    <mergeCell ref="DI36:DM36"/>
    <mergeCell ref="FC39:FG39"/>
    <mergeCell ref="DN39:DR39"/>
    <mergeCell ref="ES39:EW39"/>
    <mergeCell ref="EN39:ER39"/>
    <mergeCell ref="DY39:EC39"/>
    <mergeCell ref="EI39:EM39"/>
    <mergeCell ref="DD31:DH31"/>
    <mergeCell ref="DI31:DM31"/>
    <mergeCell ref="BA29:BE29"/>
    <mergeCell ref="BF29:BJ29"/>
    <mergeCell ref="BK29:BO29"/>
    <mergeCell ref="BP29:BT29"/>
    <mergeCell ref="BV29:BX29"/>
    <mergeCell ref="CN29:CR29"/>
    <mergeCell ref="AF32:AI32"/>
    <mergeCell ref="ES29:EW29"/>
    <mergeCell ref="GB30:GF30"/>
    <mergeCell ref="DT30:DX30"/>
    <mergeCell ref="ES30:EW30"/>
    <mergeCell ref="FR29:GA29"/>
    <mergeCell ref="GB29:GF29"/>
    <mergeCell ref="EN29:ER29"/>
    <mergeCell ref="EX29:FB29"/>
    <mergeCell ref="FC29:FG29"/>
    <mergeCell ref="FH29:FL29"/>
    <mergeCell ref="FM29:FQ29"/>
    <mergeCell ref="DI29:DM29"/>
    <mergeCell ref="DN29:DR29"/>
    <mergeCell ref="DT29:DX29"/>
    <mergeCell ref="DY29:EC29"/>
    <mergeCell ref="EI29:EM29"/>
    <mergeCell ref="ED29:EH29"/>
    <mergeCell ref="CY32:DC32"/>
    <mergeCell ref="DD32:DH32"/>
    <mergeCell ref="DD30:DH30"/>
    <mergeCell ref="DI30:DM30"/>
    <mergeCell ref="DN30:DR30"/>
    <mergeCell ref="DY30:EC30"/>
    <mergeCell ref="BY29:CG29"/>
    <mergeCell ref="CT29:CX29"/>
    <mergeCell ref="A39:E39"/>
    <mergeCell ref="F39:N39"/>
    <mergeCell ref="AF39:AI39"/>
    <mergeCell ref="AJ39:AM39"/>
    <mergeCell ref="AN39:AR39"/>
    <mergeCell ref="AV39:AZ39"/>
    <mergeCell ref="BA39:BE39"/>
    <mergeCell ref="ES32:EW32"/>
    <mergeCell ref="EN32:ER32"/>
    <mergeCell ref="EX32:FB32"/>
    <mergeCell ref="FC32:FG32"/>
    <mergeCell ref="FH32:FL32"/>
    <mergeCell ref="FM32:FQ32"/>
    <mergeCell ref="DI32:DM32"/>
    <mergeCell ref="DN32:DR32"/>
    <mergeCell ref="FM39:FQ39"/>
    <mergeCell ref="FR39:GA39"/>
    <mergeCell ref="AN36:AR36"/>
    <mergeCell ref="AV36:AZ36"/>
    <mergeCell ref="BA36:BE36"/>
    <mergeCell ref="A36:E36"/>
    <mergeCell ref="F36:N36"/>
    <mergeCell ref="O36:Z36"/>
    <mergeCell ref="EI34:EM34"/>
    <mergeCell ref="ED34:EH34"/>
    <mergeCell ref="ES34:EW34"/>
    <mergeCell ref="EN34:ER34"/>
    <mergeCell ref="DY36:EC36"/>
    <mergeCell ref="ED36:EH36"/>
    <mergeCell ref="EI36:EM36"/>
    <mergeCell ref="EN36:ER36"/>
    <mergeCell ref="ES36:EW36"/>
    <mergeCell ref="BF27:BJ27"/>
    <mergeCell ref="BK27:BO27"/>
    <mergeCell ref="FR28:GA28"/>
    <mergeCell ref="DT32:DX32"/>
    <mergeCell ref="DY32:EC32"/>
    <mergeCell ref="EI32:EM32"/>
    <mergeCell ref="ED32:EH32"/>
    <mergeCell ref="CI32:CM32"/>
    <mergeCell ref="BP27:BT27"/>
    <mergeCell ref="BV27:BX27"/>
    <mergeCell ref="BY27:CG27"/>
    <mergeCell ref="CI27:CM27"/>
    <mergeCell ref="CN28:CR28"/>
    <mergeCell ref="CT28:CX28"/>
    <mergeCell ref="CY28:DC28"/>
    <mergeCell ref="DD28:DH28"/>
    <mergeCell ref="BV32:BX32"/>
    <mergeCell ref="BV30:BX30"/>
    <mergeCell ref="BY32:CG32"/>
    <mergeCell ref="CT32:CX32"/>
    <mergeCell ref="FR32:GA32"/>
    <mergeCell ref="BP28:BT28"/>
    <mergeCell ref="BV28:BX28"/>
    <mergeCell ref="FH30:FL30"/>
    <mergeCell ref="CN32:CR32"/>
    <mergeCell ref="CY29:DC29"/>
    <mergeCell ref="DD29:DH29"/>
    <mergeCell ref="BY30:CG30"/>
    <mergeCell ref="CI30:CM30"/>
    <mergeCell ref="CN30:CR30"/>
    <mergeCell ref="CI29:CM29"/>
    <mergeCell ref="EI30:EM30"/>
    <mergeCell ref="A34:E34"/>
    <mergeCell ref="F34:N34"/>
    <mergeCell ref="AF34:AI34"/>
    <mergeCell ref="AJ34:AM34"/>
    <mergeCell ref="AN34:AR34"/>
    <mergeCell ref="AV34:AZ34"/>
    <mergeCell ref="BA34:BE34"/>
    <mergeCell ref="ES28:EW28"/>
    <mergeCell ref="EN28:ER28"/>
    <mergeCell ref="EX28:FB28"/>
    <mergeCell ref="FC28:FG28"/>
    <mergeCell ref="FH28:FL28"/>
    <mergeCell ref="FM28:FQ28"/>
    <mergeCell ref="DI28:DM28"/>
    <mergeCell ref="DN28:DR28"/>
    <mergeCell ref="DT28:DX28"/>
    <mergeCell ref="A28:E28"/>
    <mergeCell ref="F28:N28"/>
    <mergeCell ref="O28:Z28"/>
    <mergeCell ref="AF28:AI28"/>
    <mergeCell ref="AJ28:AM28"/>
    <mergeCell ref="AN28:AR28"/>
    <mergeCell ref="AV28:AZ28"/>
    <mergeCell ref="AA28:AE28"/>
    <mergeCell ref="AA32:AE32"/>
    <mergeCell ref="AA29:AE29"/>
    <mergeCell ref="AA30:AE30"/>
    <mergeCell ref="BA28:BE28"/>
    <mergeCell ref="BF28:BJ28"/>
    <mergeCell ref="BK28:BO28"/>
    <mergeCell ref="DY28:EC28"/>
    <mergeCell ref="EI28:EM28"/>
    <mergeCell ref="EI26:EM26"/>
    <mergeCell ref="ED26:EH26"/>
    <mergeCell ref="BY26:CG26"/>
    <mergeCell ref="CI26:CM26"/>
    <mergeCell ref="FM27:FQ27"/>
    <mergeCell ref="FR27:GA27"/>
    <mergeCell ref="GB27:GF27"/>
    <mergeCell ref="DT27:DX27"/>
    <mergeCell ref="DY27:EC27"/>
    <mergeCell ref="EI27:EM27"/>
    <mergeCell ref="ED27:EH27"/>
    <mergeCell ref="ES27:EW27"/>
    <mergeCell ref="EN27:ER27"/>
    <mergeCell ref="EX27:FB27"/>
    <mergeCell ref="FC27:FG27"/>
    <mergeCell ref="FH27:FL27"/>
    <mergeCell ref="CN27:CR27"/>
    <mergeCell ref="CT27:CX27"/>
    <mergeCell ref="CY27:DC27"/>
    <mergeCell ref="DD27:DH27"/>
    <mergeCell ref="DI27:DM27"/>
    <mergeCell ref="DN27:DR27"/>
    <mergeCell ref="CN26:CR26"/>
    <mergeCell ref="CT26:CX26"/>
    <mergeCell ref="CY26:DC26"/>
    <mergeCell ref="DD26:DH26"/>
    <mergeCell ref="GB28:GF28"/>
    <mergeCell ref="ED28:EH28"/>
    <mergeCell ref="BY28:CG28"/>
    <mergeCell ref="CI28:CM28"/>
    <mergeCell ref="BF26:BJ26"/>
    <mergeCell ref="BK26:BO26"/>
    <mergeCell ref="BP26:BT26"/>
    <mergeCell ref="BV26:BX26"/>
    <mergeCell ref="DN25:DR25"/>
    <mergeCell ref="BF25:BJ25"/>
    <mergeCell ref="AJ24:AM24"/>
    <mergeCell ref="BK25:BO25"/>
    <mergeCell ref="FR26:GA26"/>
    <mergeCell ref="GB26:GF26"/>
    <mergeCell ref="A27:E27"/>
    <mergeCell ref="F27:N27"/>
    <mergeCell ref="O27:Z27"/>
    <mergeCell ref="AF27:AI27"/>
    <mergeCell ref="AJ27:AM27"/>
    <mergeCell ref="AN27:AR27"/>
    <mergeCell ref="AV27:AZ27"/>
    <mergeCell ref="BA27:BE27"/>
    <mergeCell ref="ES26:EW26"/>
    <mergeCell ref="EN26:ER26"/>
    <mergeCell ref="EX26:FB26"/>
    <mergeCell ref="FC26:FG26"/>
    <mergeCell ref="FH26:FL26"/>
    <mergeCell ref="FM26:FQ26"/>
    <mergeCell ref="DI26:DM26"/>
    <mergeCell ref="DN26:DR26"/>
    <mergeCell ref="AJ26:AM26"/>
    <mergeCell ref="AN26:AR26"/>
    <mergeCell ref="FM25:FQ25"/>
    <mergeCell ref="FR25:GA25"/>
    <mergeCell ref="DT26:DX26"/>
    <mergeCell ref="DY26:EC26"/>
    <mergeCell ref="DI23:DM23"/>
    <mergeCell ref="A25:E25"/>
    <mergeCell ref="F25:N25"/>
    <mergeCell ref="O25:Z25"/>
    <mergeCell ref="AF25:AI25"/>
    <mergeCell ref="AJ25:AM25"/>
    <mergeCell ref="AN25:AR25"/>
    <mergeCell ref="AV25:AZ25"/>
    <mergeCell ref="BA25:BE25"/>
    <mergeCell ref="CN25:CR25"/>
    <mergeCell ref="CT25:CX25"/>
    <mergeCell ref="CY25:DC25"/>
    <mergeCell ref="DD25:DH25"/>
    <mergeCell ref="DI25:DM25"/>
    <mergeCell ref="BP25:BT25"/>
    <mergeCell ref="BV25:BX25"/>
    <mergeCell ref="BY25:CG25"/>
    <mergeCell ref="CI25:CM25"/>
    <mergeCell ref="AF22:AI23"/>
    <mergeCell ref="AA25:AE25"/>
    <mergeCell ref="A22:E22"/>
    <mergeCell ref="A24:C24"/>
    <mergeCell ref="AF24:AI24"/>
    <mergeCell ref="DT22:DX22"/>
    <mergeCell ref="DY22:EC22"/>
    <mergeCell ref="BK22:BO22"/>
    <mergeCell ref="BP22:BT22"/>
    <mergeCell ref="FC23:FG23"/>
    <mergeCell ref="GB25:GF25"/>
    <mergeCell ref="DT25:DX25"/>
    <mergeCell ref="DY25:EC25"/>
    <mergeCell ref="EI25:EM25"/>
    <mergeCell ref="ED25:EH25"/>
    <mergeCell ref="ES25:EW25"/>
    <mergeCell ref="EN25:ER25"/>
    <mergeCell ref="EX25:FB25"/>
    <mergeCell ref="FC25:FG25"/>
    <mergeCell ref="FH25:FL25"/>
    <mergeCell ref="FH22:FL23"/>
    <mergeCell ref="FM22:FQ23"/>
    <mergeCell ref="FR22:GA23"/>
    <mergeCell ref="DN23:DR23"/>
    <mergeCell ref="DT23:DX23"/>
    <mergeCell ref="GB22:GF23"/>
    <mergeCell ref="A23:E23"/>
    <mergeCell ref="AN23:AR23"/>
    <mergeCell ref="AV23:AZ23"/>
    <mergeCell ref="BA23:BE23"/>
    <mergeCell ref="BF23:BJ23"/>
    <mergeCell ref="BK23:BO23"/>
    <mergeCell ref="EI22:EM22"/>
    <mergeCell ref="ED22:EH22"/>
    <mergeCell ref="ES22:EW22"/>
    <mergeCell ref="EN22:ER22"/>
    <mergeCell ref="EX22:FB22"/>
    <mergeCell ref="FC22:FG22"/>
    <mergeCell ref="CY22:DC22"/>
    <mergeCell ref="DD22:DH22"/>
    <mergeCell ref="DI22:DM22"/>
    <mergeCell ref="DN22:DR22"/>
    <mergeCell ref="DY23:EC23"/>
    <mergeCell ref="EI23:EM23"/>
    <mergeCell ref="ED23:EH23"/>
    <mergeCell ref="ES23:EW23"/>
    <mergeCell ref="EN23:ER23"/>
    <mergeCell ref="J1:U1"/>
    <mergeCell ref="BV22:BX22"/>
    <mergeCell ref="BY22:CG23"/>
    <mergeCell ref="CI22:CR22"/>
    <mergeCell ref="CT22:CX22"/>
    <mergeCell ref="BP23:BT23"/>
    <mergeCell ref="BV23:BX23"/>
    <mergeCell ref="CI23:CM23"/>
    <mergeCell ref="CN23:CR23"/>
    <mergeCell ref="AJ22:AM23"/>
    <mergeCell ref="AN22:AR22"/>
    <mergeCell ref="AS22:AU23"/>
    <mergeCell ref="AV22:AZ22"/>
    <mergeCell ref="BA22:BE22"/>
    <mergeCell ref="BF22:BJ22"/>
    <mergeCell ref="EX23:FB23"/>
    <mergeCell ref="F22:N23"/>
    <mergeCell ref="O22:Z23"/>
    <mergeCell ref="AA22:AE23"/>
    <mergeCell ref="CT23:CX23"/>
    <mergeCell ref="CY23:DC23"/>
    <mergeCell ref="DD23:DH23"/>
    <mergeCell ref="A26:E26"/>
    <mergeCell ref="F26:N26"/>
    <mergeCell ref="O26:Z26"/>
    <mergeCell ref="AF26:AI26"/>
    <mergeCell ref="A47:E47"/>
    <mergeCell ref="A49:E49"/>
    <mergeCell ref="F49:N49"/>
    <mergeCell ref="O49:Z49"/>
    <mergeCell ref="AA49:AE49"/>
    <mergeCell ref="AA34:AE34"/>
    <mergeCell ref="F47:N47"/>
    <mergeCell ref="A45:E45"/>
    <mergeCell ref="F45:N45"/>
    <mergeCell ref="O45:Z45"/>
    <mergeCell ref="AA39:AE39"/>
    <mergeCell ref="AA40:AE40"/>
    <mergeCell ref="AA45:AE45"/>
    <mergeCell ref="AF29:AI29"/>
    <mergeCell ref="O40:Z40"/>
    <mergeCell ref="AF40:AI40"/>
    <mergeCell ref="AA47:AE47"/>
    <mergeCell ref="AF45:AI45"/>
    <mergeCell ref="A32:E32"/>
    <mergeCell ref="F32:N32"/>
    <mergeCell ref="O32:Z32"/>
    <mergeCell ref="F29:N29"/>
    <mergeCell ref="O29:Z29"/>
    <mergeCell ref="A30:E30"/>
    <mergeCell ref="F30:N30"/>
    <mergeCell ref="O30:Z30"/>
    <mergeCell ref="A29:E29"/>
    <mergeCell ref="AA27:AE27"/>
    <mergeCell ref="AA26:AE26"/>
    <mergeCell ref="AV29:AZ29"/>
    <mergeCell ref="AV32:AZ32"/>
    <mergeCell ref="AJ29:AM29"/>
    <mergeCell ref="AN29:AR29"/>
    <mergeCell ref="AJ40:AM40"/>
    <mergeCell ref="AN40:AR40"/>
    <mergeCell ref="AV40:AZ40"/>
    <mergeCell ref="AJ45:AM45"/>
    <mergeCell ref="CI53:CM53"/>
    <mergeCell ref="BA51:BE51"/>
    <mergeCell ref="BF51:BJ51"/>
    <mergeCell ref="BK51:BO51"/>
    <mergeCell ref="BP51:BT51"/>
    <mergeCell ref="BV51:BX51"/>
    <mergeCell ref="BY51:CG51"/>
    <mergeCell ref="BF36:BJ36"/>
    <mergeCell ref="BK36:BO36"/>
    <mergeCell ref="BP36:BT36"/>
    <mergeCell ref="BV36:BX36"/>
    <mergeCell ref="BY36:CG36"/>
    <mergeCell ref="CI51:CM51"/>
    <mergeCell ref="AA51:AE51"/>
    <mergeCell ref="AF51:AI51"/>
    <mergeCell ref="AJ51:AM51"/>
    <mergeCell ref="GB54:GF54"/>
    <mergeCell ref="FH54:FL54"/>
    <mergeCell ref="FM54:FQ54"/>
    <mergeCell ref="AA36:AE36"/>
    <mergeCell ref="AF36:AI36"/>
    <mergeCell ref="AV26:AZ26"/>
    <mergeCell ref="BA26:BE26"/>
    <mergeCell ref="BY39:CG39"/>
    <mergeCell ref="CI39:CM39"/>
    <mergeCell ref="FR54:GA54"/>
    <mergeCell ref="ES58:EW58"/>
    <mergeCell ref="EI57:EM57"/>
    <mergeCell ref="FR56:GA56"/>
    <mergeCell ref="A60:E60"/>
    <mergeCell ref="F60:N60"/>
    <mergeCell ref="ED60:EH60"/>
    <mergeCell ref="AF60:AI60"/>
    <mergeCell ref="BK60:BO60"/>
    <mergeCell ref="BP60:BT60"/>
    <mergeCell ref="BV60:BX60"/>
    <mergeCell ref="AJ60:AM60"/>
    <mergeCell ref="BK59:BO59"/>
    <mergeCell ref="BP59:BT59"/>
    <mergeCell ref="DT54:DX54"/>
    <mergeCell ref="DT53:DX53"/>
    <mergeCell ref="BV40:BX40"/>
    <mergeCell ref="CT59:CX59"/>
    <mergeCell ref="CY59:DC59"/>
    <mergeCell ref="DD59:DH59"/>
    <mergeCell ref="DI59:DM59"/>
    <mergeCell ref="DN59:DR59"/>
    <mergeCell ref="DT59:DX59"/>
    <mergeCell ref="A58:E58"/>
    <mergeCell ref="F58:N58"/>
    <mergeCell ref="ED53:EH53"/>
    <mergeCell ref="ES53:EW53"/>
    <mergeCell ref="EN53:ER53"/>
    <mergeCell ref="EX53:FB53"/>
    <mergeCell ref="FC53:FG53"/>
    <mergeCell ref="FH53:FL53"/>
    <mergeCell ref="FR58:GA58"/>
    <mergeCell ref="EX59:FB59"/>
    <mergeCell ref="FC59:FG59"/>
    <mergeCell ref="FH59:FL59"/>
    <mergeCell ref="FM59:FQ59"/>
    <mergeCell ref="ES57:EW57"/>
    <mergeCell ref="EX57:FB57"/>
    <mergeCell ref="FC57:FG57"/>
    <mergeCell ref="FH57:FL57"/>
    <mergeCell ref="FM57:FQ57"/>
    <mergeCell ref="AN54:AR54"/>
    <mergeCell ref="AS54:AU54"/>
    <mergeCell ref="AV54:AZ54"/>
    <mergeCell ref="A53:E53"/>
    <mergeCell ref="F53:N53"/>
    <mergeCell ref="O53:Z53"/>
    <mergeCell ref="A54:E54"/>
    <mergeCell ref="F54:N54"/>
    <mergeCell ref="AA54:AE54"/>
    <mergeCell ref="CI54:CM54"/>
    <mergeCell ref="BA53:BE53"/>
    <mergeCell ref="AA53:AE53"/>
    <mergeCell ref="AF53:AI53"/>
    <mergeCell ref="AJ53:AM53"/>
    <mergeCell ref="GB53:GF53"/>
    <mergeCell ref="EX51:FB51"/>
    <mergeCell ref="FC51:FG51"/>
    <mergeCell ref="FH51:FL51"/>
    <mergeCell ref="DD51:DH51"/>
    <mergeCell ref="DI51:DM51"/>
    <mergeCell ref="ES51:EW51"/>
    <mergeCell ref="FR53:GA53"/>
    <mergeCell ref="CN53:CR53"/>
    <mergeCell ref="CT53:CX53"/>
    <mergeCell ref="CY53:DC53"/>
    <mergeCell ref="DD53:DH53"/>
    <mergeCell ref="DI53:DM53"/>
    <mergeCell ref="DN53:DR53"/>
    <mergeCell ref="FM53:FQ53"/>
    <mergeCell ref="FR36:GA36"/>
    <mergeCell ref="BV53:BX53"/>
    <mergeCell ref="GB36:GF36"/>
    <mergeCell ref="DY53:EC53"/>
    <mergeCell ref="FR43:GA43"/>
    <mergeCell ref="GB43:GF43"/>
    <mergeCell ref="BV39:BX39"/>
    <mergeCell ref="CT40:CX40"/>
    <mergeCell ref="EX44:FB44"/>
    <mergeCell ref="FC44:FG44"/>
    <mergeCell ref="FH44:FL44"/>
    <mergeCell ref="CY40:DC40"/>
    <mergeCell ref="DD40:DH40"/>
    <mergeCell ref="CN40:CR40"/>
    <mergeCell ref="DD39:DH39"/>
    <mergeCell ref="DI39:DM39"/>
    <mergeCell ref="CN36:CR36"/>
    <mergeCell ref="EN54:ER54"/>
    <mergeCell ref="ES54:EW54"/>
    <mergeCell ref="EX54:FB54"/>
    <mergeCell ref="FC54:FG54"/>
    <mergeCell ref="FR59:GA59"/>
    <mergeCell ref="FH56:FL56"/>
    <mergeCell ref="FM56:FQ56"/>
    <mergeCell ref="FC55:FG55"/>
    <mergeCell ref="FH55:FL55"/>
    <mergeCell ref="FM55:FQ55"/>
    <mergeCell ref="FR55:GA55"/>
    <mergeCell ref="ED58:EH58"/>
    <mergeCell ref="CN58:CR58"/>
    <mergeCell ref="DT58:DX58"/>
    <mergeCell ref="EI56:EM56"/>
    <mergeCell ref="EN56:ER56"/>
    <mergeCell ref="ES56:EW56"/>
    <mergeCell ref="EX56:FB56"/>
    <mergeCell ref="CT55:CX55"/>
    <mergeCell ref="CN57:CR57"/>
    <mergeCell ref="ED57:EH57"/>
    <mergeCell ref="FC56:FG56"/>
    <mergeCell ref="EX55:FB55"/>
    <mergeCell ref="FC58:FG58"/>
    <mergeCell ref="FH39:FL39"/>
    <mergeCell ref="BY57:CG57"/>
    <mergeCell ref="GB59:GF59"/>
    <mergeCell ref="AA60:AE60"/>
    <mergeCell ref="AS60:AU60"/>
    <mergeCell ref="CY60:DC60"/>
    <mergeCell ref="EN60:ER60"/>
    <mergeCell ref="ES60:EW60"/>
    <mergeCell ref="EX60:FB60"/>
    <mergeCell ref="FC60:FG60"/>
    <mergeCell ref="FH60:FL60"/>
    <mergeCell ref="FM60:FQ60"/>
    <mergeCell ref="FR60:GA60"/>
    <mergeCell ref="GB60:GF60"/>
    <mergeCell ref="DY59:EC59"/>
    <mergeCell ref="ED59:EH59"/>
    <mergeCell ref="EI59:EM59"/>
    <mergeCell ref="EN59:ER59"/>
    <mergeCell ref="ES59:EW59"/>
    <mergeCell ref="BA60:BE60"/>
    <mergeCell ref="BF60:BJ60"/>
    <mergeCell ref="CN59:CR59"/>
    <mergeCell ref="AN60:AR60"/>
    <mergeCell ref="AV60:AZ60"/>
    <mergeCell ref="BA58:BE58"/>
    <mergeCell ref="BF58:BJ58"/>
    <mergeCell ref="CI57:CM57"/>
    <mergeCell ref="DT57:DX57"/>
    <mergeCell ref="EN57:ER57"/>
    <mergeCell ref="FR57:GA57"/>
    <mergeCell ref="GB57:GF57"/>
    <mergeCell ref="DY57:EC57"/>
    <mergeCell ref="A57:E57"/>
    <mergeCell ref="F57:N57"/>
    <mergeCell ref="O57:Z57"/>
    <mergeCell ref="AA57:AE57"/>
    <mergeCell ref="AF57:AI57"/>
    <mergeCell ref="AN57:AR57"/>
    <mergeCell ref="AS57:AU57"/>
    <mergeCell ref="AV57:AZ57"/>
    <mergeCell ref="A56:E56"/>
    <mergeCell ref="F56:N56"/>
    <mergeCell ref="AA56:AE56"/>
    <mergeCell ref="AF56:AI56"/>
    <mergeCell ref="AJ56:AM56"/>
    <mergeCell ref="AN56:AR56"/>
    <mergeCell ref="BP55:BT55"/>
    <mergeCell ref="BV55:BX55"/>
    <mergeCell ref="BA55:BE55"/>
    <mergeCell ref="BF55:BJ55"/>
    <mergeCell ref="BK55:BO55"/>
    <mergeCell ref="BP56:BT56"/>
    <mergeCell ref="BV56:BX56"/>
    <mergeCell ref="BV57:BX57"/>
    <mergeCell ref="BY56:CG56"/>
    <mergeCell ref="BA56:BE56"/>
    <mergeCell ref="BF56:BJ56"/>
    <mergeCell ref="A55:E55"/>
    <mergeCell ref="F55:N55"/>
    <mergeCell ref="O55:Z55"/>
    <mergeCell ref="AA55:AE55"/>
    <mergeCell ref="AF55:AI55"/>
    <mergeCell ref="AJ55:AM55"/>
    <mergeCell ref="AN55:AR55"/>
    <mergeCell ref="CT57:CX57"/>
    <mergeCell ref="CT56:CX56"/>
    <mergeCell ref="CY57:DC57"/>
    <mergeCell ref="GB55:GF55"/>
    <mergeCell ref="CY55:DC55"/>
    <mergeCell ref="DD55:DH55"/>
    <mergeCell ref="DN55:DR55"/>
    <mergeCell ref="DT55:DX55"/>
    <mergeCell ref="DY55:EC55"/>
    <mergeCell ref="ED55:EH55"/>
    <mergeCell ref="EI55:EM55"/>
    <mergeCell ref="EN55:ER55"/>
    <mergeCell ref="ES55:EW55"/>
    <mergeCell ref="DI55:DM55"/>
    <mergeCell ref="GB56:GF56"/>
    <mergeCell ref="CY56:DC56"/>
    <mergeCell ref="DD56:DH56"/>
    <mergeCell ref="DI56:DM56"/>
    <mergeCell ref="DN56:DR56"/>
    <mergeCell ref="DD57:DH57"/>
    <mergeCell ref="DI57:DM57"/>
    <mergeCell ref="DN57:DR57"/>
  </mergeCells>
  <conditionalFormatting sqref="K9">
    <cfRule type="expression" dxfId="2" priority="2" stopIfTrue="1">
      <formula>(#REF!=10)</formula>
    </cfRule>
  </conditionalFormatting>
  <conditionalFormatting sqref="L9">
    <cfRule type="expression" dxfId="1" priority="1" stopIfTrue="1">
      <formula>(#REF!=15)</formula>
    </cfRule>
  </conditionalFormatting>
  <conditionalFormatting sqref="J9">
    <cfRule type="expression" dxfId="0" priority="3" stopIfTrue="1">
      <formula>(#REF!=5)</formula>
    </cfRule>
  </conditionalFormatting>
  <pageMargins left="0.7" right="0.7" top="0.75" bottom="0.75" header="0.3" footer="0.3"/>
  <pageSetup paperSize="9" scale="39" orientation="landscape" horizontalDpi="4294967293" verticalDpi="300" r:id="rId1"/>
  <headerFooter>
    <oddHeader xml:space="preserve">&amp;L
</oddHeader>
    <oddFooter xml:space="preserve">&amp;L
</oddFooter>
  </headerFooter>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E7270-FE0F-475A-B8D7-D30D1301350D}">
  <sheetPr>
    <tabColor indexed="21"/>
    <pageSetUpPr fitToPage="1"/>
  </sheetPr>
  <dimension ref="A1:D292"/>
  <sheetViews>
    <sheetView zoomScaleNormal="100" workbookViewId="0">
      <pane ySplit="6" topLeftCell="A7" activePane="bottomLeft" state="frozen"/>
      <selection pane="bottomLeft" activeCell="A2" sqref="A2:D2"/>
    </sheetView>
  </sheetViews>
  <sheetFormatPr defaultRowHeight="14.25" x14ac:dyDescent="0.2"/>
  <cols>
    <col min="1" max="1" width="7.875" style="512" bestFit="1" customWidth="1"/>
    <col min="2" max="2" width="18.75" style="512" bestFit="1" customWidth="1"/>
    <col min="3" max="3" width="8.75" style="512" bestFit="1" customWidth="1"/>
    <col min="4" max="4" width="8.75" style="512"/>
  </cols>
  <sheetData>
    <row r="1" spans="1:4" ht="26.45" customHeight="1" x14ac:dyDescent="0.2"/>
    <row r="2" spans="1:4" s="528" customFormat="1" ht="41.25" x14ac:dyDescent="0.6">
      <c r="A2" s="858" t="s">
        <v>461</v>
      </c>
      <c r="B2" s="858"/>
      <c r="C2" s="858"/>
      <c r="D2" s="858"/>
    </row>
    <row r="3" spans="1:4" s="529" customFormat="1" ht="15" x14ac:dyDescent="0.2">
      <c r="A3" s="859" t="s">
        <v>458</v>
      </c>
      <c r="B3" s="859"/>
      <c r="C3" s="859"/>
      <c r="D3" s="859"/>
    </row>
    <row r="4" spans="1:4" x14ac:dyDescent="0.2">
      <c r="A4" s="860" t="s">
        <v>462</v>
      </c>
      <c r="B4" s="860"/>
      <c r="C4" s="860"/>
      <c r="D4" s="860"/>
    </row>
    <row r="6" spans="1:4" ht="15.75" thickBot="1" x14ac:dyDescent="0.3">
      <c r="A6" s="685" t="s">
        <v>348</v>
      </c>
      <c r="B6" s="686" t="s">
        <v>199</v>
      </c>
      <c r="C6" s="686" t="s">
        <v>200</v>
      </c>
      <c r="D6" s="686"/>
    </row>
    <row r="7" spans="1:4" x14ac:dyDescent="0.2">
      <c r="A7" s="622">
        <v>0.45833333333333331</v>
      </c>
      <c r="B7" s="512" t="s">
        <v>22</v>
      </c>
      <c r="C7" s="512" t="s">
        <v>236</v>
      </c>
    </row>
    <row r="8" spans="1:4" x14ac:dyDescent="0.2">
      <c r="A8" s="622">
        <v>0.46527777777777773</v>
      </c>
      <c r="B8" s="512" t="s">
        <v>17</v>
      </c>
      <c r="C8" s="512" t="s">
        <v>243</v>
      </c>
    </row>
    <row r="9" spans="1:4" x14ac:dyDescent="0.2">
      <c r="A9" s="622">
        <v>0.47222222222222227</v>
      </c>
      <c r="B9" s="512" t="s">
        <v>15</v>
      </c>
      <c r="C9" s="512" t="s">
        <v>236</v>
      </c>
    </row>
    <row r="10" spans="1:4" x14ac:dyDescent="0.2">
      <c r="A10" s="622">
        <v>0.47916666666666669</v>
      </c>
      <c r="B10" s="512" t="s">
        <v>9</v>
      </c>
      <c r="C10" s="512" t="s">
        <v>236</v>
      </c>
    </row>
    <row r="11" spans="1:4" x14ac:dyDescent="0.2">
      <c r="A11" s="622">
        <v>0.4826388888888889</v>
      </c>
      <c r="B11" s="512" t="s">
        <v>19</v>
      </c>
      <c r="C11" s="512" t="s">
        <v>236</v>
      </c>
    </row>
    <row r="12" spans="1:4" x14ac:dyDescent="0.2">
      <c r="A12" s="622">
        <v>0.48958333333333331</v>
      </c>
      <c r="B12" s="512" t="s">
        <v>8</v>
      </c>
      <c r="C12" s="512" t="s">
        <v>243</v>
      </c>
    </row>
    <row r="13" spans="1:4" x14ac:dyDescent="0.2">
      <c r="A13" s="622"/>
    </row>
    <row r="14" spans="1:4" x14ac:dyDescent="0.2">
      <c r="A14" s="622">
        <v>0.50347222222222221</v>
      </c>
      <c r="B14" s="512" t="s">
        <v>11</v>
      </c>
      <c r="C14" s="512" t="s">
        <v>236</v>
      </c>
    </row>
    <row r="15" spans="1:4" x14ac:dyDescent="0.2">
      <c r="A15" s="622">
        <v>0.50347222222222221</v>
      </c>
      <c r="B15" s="512" t="s">
        <v>22</v>
      </c>
      <c r="C15" s="512" t="s">
        <v>243</v>
      </c>
    </row>
    <row r="16" spans="1:4" x14ac:dyDescent="0.2">
      <c r="A16" s="622">
        <v>0.52083333333333337</v>
      </c>
      <c r="B16" s="512" t="s">
        <v>11</v>
      </c>
      <c r="C16" s="512" t="s">
        <v>243</v>
      </c>
    </row>
    <row r="17" spans="1:3" x14ac:dyDescent="0.2">
      <c r="A17" s="622">
        <v>0.53819444444444442</v>
      </c>
      <c r="B17" s="512" t="s">
        <v>19</v>
      </c>
      <c r="C17" s="512" t="s">
        <v>243</v>
      </c>
    </row>
    <row r="18" spans="1:3" x14ac:dyDescent="0.2">
      <c r="A18" s="622"/>
    </row>
    <row r="19" spans="1:3" x14ac:dyDescent="0.2">
      <c r="A19" s="622">
        <v>0.54166666666666663</v>
      </c>
      <c r="B19" s="512" t="s">
        <v>1</v>
      </c>
      <c r="C19" s="512" t="s">
        <v>236</v>
      </c>
    </row>
    <row r="20" spans="1:3" x14ac:dyDescent="0.2">
      <c r="A20" s="622">
        <v>0.54861111111111105</v>
      </c>
      <c r="B20" s="512" t="s">
        <v>1</v>
      </c>
      <c r="C20" s="512" t="s">
        <v>243</v>
      </c>
    </row>
    <row r="21" spans="1:3" x14ac:dyDescent="0.2">
      <c r="A21" s="622">
        <v>0.54861111111111105</v>
      </c>
      <c r="B21" s="512" t="s">
        <v>24</v>
      </c>
      <c r="C21" s="512" t="s">
        <v>236</v>
      </c>
    </row>
    <row r="22" spans="1:3" x14ac:dyDescent="0.2">
      <c r="A22" s="622">
        <v>0.5625</v>
      </c>
      <c r="B22" s="512" t="s">
        <v>3</v>
      </c>
      <c r="C22" s="512" t="s">
        <v>236</v>
      </c>
    </row>
    <row r="23" spans="1:3" x14ac:dyDescent="0.2">
      <c r="A23" s="622">
        <v>0.56944444444444442</v>
      </c>
      <c r="B23" s="512" t="s">
        <v>3</v>
      </c>
      <c r="C23" s="512" t="s">
        <v>243</v>
      </c>
    </row>
    <row r="24" spans="1:3" x14ac:dyDescent="0.2">
      <c r="A24" s="622">
        <v>0.57638888888888895</v>
      </c>
      <c r="B24" s="512" t="s">
        <v>15</v>
      </c>
      <c r="C24" s="512" t="s">
        <v>243</v>
      </c>
    </row>
    <row r="25" spans="1:3" x14ac:dyDescent="0.2">
      <c r="A25" s="622">
        <v>0.57986111111111105</v>
      </c>
      <c r="B25" s="512" t="s">
        <v>4</v>
      </c>
      <c r="C25" s="512" t="s">
        <v>236</v>
      </c>
    </row>
    <row r="26" spans="1:3" x14ac:dyDescent="0.2">
      <c r="A26" s="622"/>
    </row>
    <row r="27" spans="1:3" x14ac:dyDescent="0.2">
      <c r="A27" s="622">
        <v>0.59375</v>
      </c>
      <c r="B27" s="512" t="s">
        <v>24</v>
      </c>
      <c r="C27" s="512" t="s">
        <v>243</v>
      </c>
    </row>
    <row r="28" spans="1:3" x14ac:dyDescent="0.2">
      <c r="A28" s="622">
        <v>0.59722222222222221</v>
      </c>
      <c r="B28" s="512" t="s">
        <v>10</v>
      </c>
      <c r="C28" s="512" t="s">
        <v>236</v>
      </c>
    </row>
    <row r="29" spans="1:3" x14ac:dyDescent="0.2">
      <c r="A29" s="622">
        <v>0.60416666666666663</v>
      </c>
      <c r="B29" s="512" t="s">
        <v>20</v>
      </c>
      <c r="C29" s="512" t="s">
        <v>236</v>
      </c>
    </row>
    <row r="30" spans="1:3" x14ac:dyDescent="0.2">
      <c r="A30" s="622">
        <v>0.60763888888888895</v>
      </c>
      <c r="B30" s="512" t="s">
        <v>10</v>
      </c>
      <c r="C30" s="512" t="s">
        <v>243</v>
      </c>
    </row>
    <row r="31" spans="1:3" x14ac:dyDescent="0.2">
      <c r="A31" s="622">
        <v>0.61458333333333337</v>
      </c>
      <c r="B31" s="512" t="s">
        <v>17</v>
      </c>
      <c r="C31" s="512" t="s">
        <v>236</v>
      </c>
    </row>
    <row r="32" spans="1:3" x14ac:dyDescent="0.2">
      <c r="A32" s="622">
        <v>0.62152777777777779</v>
      </c>
      <c r="B32" s="512" t="s">
        <v>5</v>
      </c>
      <c r="C32" s="512" t="s">
        <v>236</v>
      </c>
    </row>
    <row r="33" spans="1:3" x14ac:dyDescent="0.2">
      <c r="A33" s="622"/>
    </row>
    <row r="34" spans="1:3" x14ac:dyDescent="0.2">
      <c r="A34" s="622">
        <v>0.625</v>
      </c>
      <c r="B34" s="512" t="s">
        <v>26</v>
      </c>
      <c r="C34" s="512" t="s">
        <v>236</v>
      </c>
    </row>
    <row r="35" spans="1:3" x14ac:dyDescent="0.2">
      <c r="A35" s="622">
        <v>0.62847222222222221</v>
      </c>
      <c r="B35" s="512" t="s">
        <v>5</v>
      </c>
      <c r="C35" s="512" t="s">
        <v>243</v>
      </c>
    </row>
    <row r="36" spans="1:3" x14ac:dyDescent="0.2">
      <c r="A36" s="622">
        <v>0.64583333333333337</v>
      </c>
      <c r="B36" s="512" t="s">
        <v>2</v>
      </c>
      <c r="C36" s="512" t="s">
        <v>236</v>
      </c>
    </row>
    <row r="37" spans="1:3" x14ac:dyDescent="0.2">
      <c r="A37" s="622">
        <v>0.65277777777777779</v>
      </c>
      <c r="B37" s="512" t="s">
        <v>2</v>
      </c>
      <c r="C37" s="512" t="s">
        <v>243</v>
      </c>
    </row>
    <row r="38" spans="1:3" x14ac:dyDescent="0.2">
      <c r="A38" s="622">
        <v>0.65277777777777779</v>
      </c>
      <c r="B38" s="512" t="s">
        <v>23</v>
      </c>
      <c r="C38" s="512" t="s">
        <v>236</v>
      </c>
    </row>
    <row r="39" spans="1:3" x14ac:dyDescent="0.2">
      <c r="A39" s="622">
        <v>0.66319444444444442</v>
      </c>
      <c r="B39" s="512" t="s">
        <v>7</v>
      </c>
      <c r="C39" s="512" t="s">
        <v>236</v>
      </c>
    </row>
    <row r="40" spans="1:3" x14ac:dyDescent="0.2">
      <c r="A40" s="622"/>
    </row>
    <row r="41" spans="1:3" x14ac:dyDescent="0.2">
      <c r="A41" s="622">
        <v>0.66666666666666663</v>
      </c>
      <c r="B41" s="512" t="s">
        <v>20</v>
      </c>
      <c r="C41" s="512" t="s">
        <v>243</v>
      </c>
    </row>
    <row r="42" spans="1:3" x14ac:dyDescent="0.2">
      <c r="A42" s="622">
        <v>0.66666666666666663</v>
      </c>
      <c r="B42" s="512" t="s">
        <v>26</v>
      </c>
      <c r="C42" s="512" t="s">
        <v>243</v>
      </c>
    </row>
    <row r="43" spans="1:3" x14ac:dyDescent="0.2">
      <c r="A43" s="622">
        <v>0.68402777777777779</v>
      </c>
      <c r="B43" s="512" t="s">
        <v>6</v>
      </c>
      <c r="C43" s="512" t="s">
        <v>243</v>
      </c>
    </row>
    <row r="44" spans="1:3" x14ac:dyDescent="0.2">
      <c r="A44" s="622">
        <v>0.69791666666666663</v>
      </c>
      <c r="B44" s="512" t="s">
        <v>23</v>
      </c>
      <c r="C44" s="512" t="s">
        <v>243</v>
      </c>
    </row>
    <row r="45" spans="1:3" x14ac:dyDescent="0.2">
      <c r="A45" s="622"/>
    </row>
    <row r="46" spans="1:3" x14ac:dyDescent="0.2">
      <c r="A46" s="622">
        <v>0.70833333333333337</v>
      </c>
      <c r="B46" s="512" t="s">
        <v>12</v>
      </c>
      <c r="C46" s="512" t="s">
        <v>236</v>
      </c>
    </row>
    <row r="47" spans="1:3" x14ac:dyDescent="0.2">
      <c r="A47" s="622">
        <v>0.71527777777777779</v>
      </c>
      <c r="B47" s="512" t="s">
        <v>12</v>
      </c>
      <c r="C47" s="512" t="s">
        <v>243</v>
      </c>
    </row>
    <row r="48" spans="1:3" x14ac:dyDescent="0.2">
      <c r="A48" s="622">
        <v>0.72916666666666663</v>
      </c>
      <c r="B48" s="512" t="s">
        <v>13</v>
      </c>
      <c r="C48" s="512" t="s">
        <v>460</v>
      </c>
    </row>
    <row r="49" spans="1:1" x14ac:dyDescent="0.2">
      <c r="A49" s="622"/>
    </row>
    <row r="50" spans="1:1" x14ac:dyDescent="0.2">
      <c r="A50" s="622"/>
    </row>
    <row r="51" spans="1:1" x14ac:dyDescent="0.2">
      <c r="A51" s="622"/>
    </row>
    <row r="52" spans="1:1" x14ac:dyDescent="0.2">
      <c r="A52" s="622"/>
    </row>
    <row r="53" spans="1:1" x14ac:dyDescent="0.2">
      <c r="A53" s="622"/>
    </row>
    <row r="54" spans="1:1" x14ac:dyDescent="0.2">
      <c r="A54" s="622"/>
    </row>
    <row r="55" spans="1:1" x14ac:dyDescent="0.2">
      <c r="A55" s="622"/>
    </row>
    <row r="56" spans="1:1" x14ac:dyDescent="0.2">
      <c r="A56" s="622"/>
    </row>
    <row r="57" spans="1:1" x14ac:dyDescent="0.2">
      <c r="A57" s="622"/>
    </row>
    <row r="58" spans="1:1" x14ac:dyDescent="0.2">
      <c r="A58" s="622"/>
    </row>
    <row r="59" spans="1:1" x14ac:dyDescent="0.2">
      <c r="A59" s="622"/>
    </row>
    <row r="60" spans="1:1" x14ac:dyDescent="0.2">
      <c r="A60" s="622"/>
    </row>
    <row r="61" spans="1:1" x14ac:dyDescent="0.2">
      <c r="A61" s="622"/>
    </row>
    <row r="62" spans="1:1" x14ac:dyDescent="0.2">
      <c r="A62" s="622"/>
    </row>
    <row r="63" spans="1:1" x14ac:dyDescent="0.2">
      <c r="A63" s="622"/>
    </row>
    <row r="64" spans="1:1" x14ac:dyDescent="0.2">
      <c r="A64" s="622"/>
    </row>
    <row r="65" spans="1:1" x14ac:dyDescent="0.2">
      <c r="A65" s="622"/>
    </row>
    <row r="66" spans="1:1" x14ac:dyDescent="0.2">
      <c r="A66" s="622"/>
    </row>
    <row r="67" spans="1:1" x14ac:dyDescent="0.2">
      <c r="A67" s="622"/>
    </row>
    <row r="68" spans="1:1" x14ac:dyDescent="0.2">
      <c r="A68" s="622"/>
    </row>
    <row r="69" spans="1:1" x14ac:dyDescent="0.2">
      <c r="A69" s="622"/>
    </row>
    <row r="70" spans="1:1" x14ac:dyDescent="0.2">
      <c r="A70" s="622"/>
    </row>
    <row r="71" spans="1:1" x14ac:dyDescent="0.2">
      <c r="A71" s="622"/>
    </row>
    <row r="72" spans="1:1" x14ac:dyDescent="0.2">
      <c r="A72" s="622"/>
    </row>
    <row r="73" spans="1:1" x14ac:dyDescent="0.2">
      <c r="A73" s="622"/>
    </row>
    <row r="74" spans="1:1" x14ac:dyDescent="0.2">
      <c r="A74" s="622"/>
    </row>
    <row r="75" spans="1:1" x14ac:dyDescent="0.2">
      <c r="A75" s="622"/>
    </row>
    <row r="76" spans="1:1" x14ac:dyDescent="0.2">
      <c r="A76" s="622"/>
    </row>
    <row r="77" spans="1:1" x14ac:dyDescent="0.2">
      <c r="A77" s="622"/>
    </row>
    <row r="78" spans="1:1" x14ac:dyDescent="0.2">
      <c r="A78" s="622"/>
    </row>
    <row r="79" spans="1:1" x14ac:dyDescent="0.2">
      <c r="A79" s="622"/>
    </row>
    <row r="80" spans="1:1" x14ac:dyDescent="0.2">
      <c r="A80" s="622"/>
    </row>
    <row r="81" spans="1:1" x14ac:dyDescent="0.2">
      <c r="A81" s="622"/>
    </row>
    <row r="82" spans="1:1" x14ac:dyDescent="0.2">
      <c r="A82" s="622"/>
    </row>
    <row r="83" spans="1:1" x14ac:dyDescent="0.2">
      <c r="A83" s="622"/>
    </row>
    <row r="84" spans="1:1" x14ac:dyDescent="0.2">
      <c r="A84" s="622"/>
    </row>
    <row r="85" spans="1:1" x14ac:dyDescent="0.2">
      <c r="A85" s="622"/>
    </row>
    <row r="86" spans="1:1" x14ac:dyDescent="0.2">
      <c r="A86" s="622"/>
    </row>
    <row r="87" spans="1:1" x14ac:dyDescent="0.2">
      <c r="A87" s="622"/>
    </row>
    <row r="88" spans="1:1" x14ac:dyDescent="0.2">
      <c r="A88" s="622"/>
    </row>
    <row r="89" spans="1:1" x14ac:dyDescent="0.2">
      <c r="A89" s="622"/>
    </row>
    <row r="90" spans="1:1" x14ac:dyDescent="0.2">
      <c r="A90" s="622"/>
    </row>
    <row r="91" spans="1:1" x14ac:dyDescent="0.2">
      <c r="A91" s="622"/>
    </row>
    <row r="92" spans="1:1" x14ac:dyDescent="0.2">
      <c r="A92" s="622"/>
    </row>
    <row r="93" spans="1:1" x14ac:dyDescent="0.2">
      <c r="A93" s="622"/>
    </row>
    <row r="94" spans="1:1" x14ac:dyDescent="0.2">
      <c r="A94" s="622"/>
    </row>
    <row r="95" spans="1:1" x14ac:dyDescent="0.2">
      <c r="A95" s="622"/>
    </row>
    <row r="96" spans="1:1" x14ac:dyDescent="0.2">
      <c r="A96" s="622"/>
    </row>
    <row r="97" spans="1:1" x14ac:dyDescent="0.2">
      <c r="A97" s="622"/>
    </row>
    <row r="98" spans="1:1" x14ac:dyDescent="0.2">
      <c r="A98" s="622"/>
    </row>
    <row r="99" spans="1:1" x14ac:dyDescent="0.2">
      <c r="A99" s="622"/>
    </row>
    <row r="100" spans="1:1" x14ac:dyDescent="0.2">
      <c r="A100" s="622"/>
    </row>
    <row r="101" spans="1:1" x14ac:dyDescent="0.2">
      <c r="A101" s="622"/>
    </row>
    <row r="102" spans="1:1" x14ac:dyDescent="0.2">
      <c r="A102" s="622"/>
    </row>
    <row r="103" spans="1:1" x14ac:dyDescent="0.2">
      <c r="A103" s="622"/>
    </row>
    <row r="104" spans="1:1" x14ac:dyDescent="0.2">
      <c r="A104" s="622"/>
    </row>
    <row r="105" spans="1:1" x14ac:dyDescent="0.2">
      <c r="A105" s="622"/>
    </row>
    <row r="106" spans="1:1" x14ac:dyDescent="0.2">
      <c r="A106" s="622"/>
    </row>
    <row r="107" spans="1:1" x14ac:dyDescent="0.2">
      <c r="A107" s="622"/>
    </row>
    <row r="108" spans="1:1" x14ac:dyDescent="0.2">
      <c r="A108" s="622"/>
    </row>
    <row r="109" spans="1:1" x14ac:dyDescent="0.2">
      <c r="A109" s="622"/>
    </row>
    <row r="110" spans="1:1" x14ac:dyDescent="0.2">
      <c r="A110" s="622"/>
    </row>
    <row r="111" spans="1:1" x14ac:dyDescent="0.2">
      <c r="A111" s="622"/>
    </row>
    <row r="112" spans="1:1" x14ac:dyDescent="0.2">
      <c r="A112" s="622"/>
    </row>
    <row r="113" spans="1:1" x14ac:dyDescent="0.2">
      <c r="A113" s="622"/>
    </row>
    <row r="114" spans="1:1" x14ac:dyDescent="0.2">
      <c r="A114" s="622"/>
    </row>
    <row r="115" spans="1:1" x14ac:dyDescent="0.2">
      <c r="A115" s="622"/>
    </row>
    <row r="116" spans="1:1" x14ac:dyDescent="0.2">
      <c r="A116" s="622"/>
    </row>
    <row r="117" spans="1:1" x14ac:dyDescent="0.2">
      <c r="A117" s="622"/>
    </row>
    <row r="118" spans="1:1" x14ac:dyDescent="0.2">
      <c r="A118" s="622"/>
    </row>
    <row r="119" spans="1:1" x14ac:dyDescent="0.2">
      <c r="A119" s="622"/>
    </row>
    <row r="120" spans="1:1" x14ac:dyDescent="0.2">
      <c r="A120" s="622"/>
    </row>
    <row r="121" spans="1:1" x14ac:dyDescent="0.2">
      <c r="A121" s="622"/>
    </row>
    <row r="122" spans="1:1" x14ac:dyDescent="0.2">
      <c r="A122" s="622"/>
    </row>
    <row r="123" spans="1:1" x14ac:dyDescent="0.2">
      <c r="A123" s="622"/>
    </row>
    <row r="124" spans="1:1" x14ac:dyDescent="0.2">
      <c r="A124" s="622"/>
    </row>
    <row r="125" spans="1:1" x14ac:dyDescent="0.2">
      <c r="A125" s="622"/>
    </row>
    <row r="126" spans="1:1" x14ac:dyDescent="0.2">
      <c r="A126" s="622"/>
    </row>
    <row r="127" spans="1:1" x14ac:dyDescent="0.2">
      <c r="A127" s="622"/>
    </row>
    <row r="128" spans="1:1" x14ac:dyDescent="0.2">
      <c r="A128" s="622"/>
    </row>
    <row r="129" spans="1:1" x14ac:dyDescent="0.2">
      <c r="A129" s="622"/>
    </row>
    <row r="130" spans="1:1" x14ac:dyDescent="0.2">
      <c r="A130" s="622"/>
    </row>
    <row r="131" spans="1:1" x14ac:dyDescent="0.2">
      <c r="A131" s="622"/>
    </row>
    <row r="132" spans="1:1" x14ac:dyDescent="0.2">
      <c r="A132" s="622"/>
    </row>
    <row r="133" spans="1:1" x14ac:dyDescent="0.2">
      <c r="A133" s="622"/>
    </row>
    <row r="134" spans="1:1" x14ac:dyDescent="0.2">
      <c r="A134" s="622"/>
    </row>
    <row r="135" spans="1:1" x14ac:dyDescent="0.2">
      <c r="A135" s="622"/>
    </row>
    <row r="136" spans="1:1" x14ac:dyDescent="0.2">
      <c r="A136" s="622"/>
    </row>
    <row r="137" spans="1:1" x14ac:dyDescent="0.2">
      <c r="A137" s="622"/>
    </row>
    <row r="138" spans="1:1" x14ac:dyDescent="0.2">
      <c r="A138" s="622"/>
    </row>
    <row r="139" spans="1:1" x14ac:dyDescent="0.2">
      <c r="A139" s="622"/>
    </row>
    <row r="140" spans="1:1" x14ac:dyDescent="0.2">
      <c r="A140" s="622"/>
    </row>
    <row r="141" spans="1:1" x14ac:dyDescent="0.2">
      <c r="A141" s="622"/>
    </row>
    <row r="142" spans="1:1" x14ac:dyDescent="0.2">
      <c r="A142" s="622"/>
    </row>
    <row r="143" spans="1:1" x14ac:dyDescent="0.2">
      <c r="A143" s="622"/>
    </row>
    <row r="144" spans="1:1" x14ac:dyDescent="0.2">
      <c r="A144" s="622"/>
    </row>
    <row r="145" spans="1:1" x14ac:dyDescent="0.2">
      <c r="A145" s="622"/>
    </row>
    <row r="146" spans="1:1" x14ac:dyDescent="0.2">
      <c r="A146" s="622"/>
    </row>
    <row r="147" spans="1:1" x14ac:dyDescent="0.2">
      <c r="A147" s="622"/>
    </row>
    <row r="148" spans="1:1" x14ac:dyDescent="0.2">
      <c r="A148" s="622"/>
    </row>
    <row r="149" spans="1:1" x14ac:dyDescent="0.2">
      <c r="A149" s="622"/>
    </row>
    <row r="150" spans="1:1" x14ac:dyDescent="0.2">
      <c r="A150" s="622"/>
    </row>
    <row r="151" spans="1:1" x14ac:dyDescent="0.2">
      <c r="A151" s="622"/>
    </row>
    <row r="152" spans="1:1" x14ac:dyDescent="0.2">
      <c r="A152" s="622"/>
    </row>
    <row r="153" spans="1:1" x14ac:dyDescent="0.2">
      <c r="A153" s="622"/>
    </row>
    <row r="154" spans="1:1" x14ac:dyDescent="0.2">
      <c r="A154" s="622"/>
    </row>
    <row r="155" spans="1:1" x14ac:dyDescent="0.2">
      <c r="A155" s="622"/>
    </row>
    <row r="156" spans="1:1" x14ac:dyDescent="0.2">
      <c r="A156" s="622"/>
    </row>
    <row r="157" spans="1:1" x14ac:dyDescent="0.2">
      <c r="A157" s="622"/>
    </row>
    <row r="158" spans="1:1" x14ac:dyDescent="0.2">
      <c r="A158" s="622"/>
    </row>
    <row r="159" spans="1:1" x14ac:dyDescent="0.2">
      <c r="A159" s="622"/>
    </row>
    <row r="160" spans="1:1" x14ac:dyDescent="0.2">
      <c r="A160" s="622"/>
    </row>
    <row r="161" spans="1:1" x14ac:dyDescent="0.2">
      <c r="A161" s="622"/>
    </row>
    <row r="162" spans="1:1" x14ac:dyDescent="0.2">
      <c r="A162" s="622"/>
    </row>
    <row r="163" spans="1:1" x14ac:dyDescent="0.2">
      <c r="A163" s="622"/>
    </row>
    <row r="164" spans="1:1" x14ac:dyDescent="0.2">
      <c r="A164" s="622"/>
    </row>
    <row r="165" spans="1:1" x14ac:dyDescent="0.2">
      <c r="A165" s="622"/>
    </row>
    <row r="166" spans="1:1" x14ac:dyDescent="0.2">
      <c r="A166" s="622"/>
    </row>
    <row r="167" spans="1:1" x14ac:dyDescent="0.2">
      <c r="A167" s="622"/>
    </row>
    <row r="168" spans="1:1" x14ac:dyDescent="0.2">
      <c r="A168" s="622"/>
    </row>
    <row r="169" spans="1:1" x14ac:dyDescent="0.2">
      <c r="A169" s="622"/>
    </row>
    <row r="170" spans="1:1" x14ac:dyDescent="0.2">
      <c r="A170" s="622"/>
    </row>
    <row r="171" spans="1:1" x14ac:dyDescent="0.2">
      <c r="A171" s="622"/>
    </row>
    <row r="172" spans="1:1" x14ac:dyDescent="0.2">
      <c r="A172" s="622"/>
    </row>
    <row r="173" spans="1:1" x14ac:dyDescent="0.2">
      <c r="A173" s="622"/>
    </row>
    <row r="174" spans="1:1" x14ac:dyDescent="0.2">
      <c r="A174" s="622"/>
    </row>
    <row r="175" spans="1:1" x14ac:dyDescent="0.2">
      <c r="A175" s="622"/>
    </row>
    <row r="176" spans="1:1" x14ac:dyDescent="0.2">
      <c r="A176" s="622"/>
    </row>
    <row r="177" spans="1:1" x14ac:dyDescent="0.2">
      <c r="A177" s="622"/>
    </row>
    <row r="178" spans="1:1" x14ac:dyDescent="0.2">
      <c r="A178" s="622"/>
    </row>
    <row r="179" spans="1:1" x14ac:dyDescent="0.2">
      <c r="A179" s="622"/>
    </row>
    <row r="180" spans="1:1" x14ac:dyDescent="0.2">
      <c r="A180" s="622"/>
    </row>
    <row r="181" spans="1:1" x14ac:dyDescent="0.2">
      <c r="A181" s="622"/>
    </row>
    <row r="182" spans="1:1" x14ac:dyDescent="0.2">
      <c r="A182" s="622"/>
    </row>
    <row r="183" spans="1:1" x14ac:dyDescent="0.2">
      <c r="A183" s="622"/>
    </row>
    <row r="184" spans="1:1" x14ac:dyDescent="0.2">
      <c r="A184" s="622"/>
    </row>
    <row r="185" spans="1:1" x14ac:dyDescent="0.2">
      <c r="A185" s="622"/>
    </row>
    <row r="186" spans="1:1" x14ac:dyDescent="0.2">
      <c r="A186" s="622"/>
    </row>
    <row r="187" spans="1:1" x14ac:dyDescent="0.2">
      <c r="A187" s="622"/>
    </row>
    <row r="188" spans="1:1" x14ac:dyDescent="0.2">
      <c r="A188" s="622"/>
    </row>
    <row r="189" spans="1:1" x14ac:dyDescent="0.2">
      <c r="A189" s="622"/>
    </row>
    <row r="190" spans="1:1" x14ac:dyDescent="0.2">
      <c r="A190" s="622"/>
    </row>
    <row r="191" spans="1:1" x14ac:dyDescent="0.2">
      <c r="A191" s="622"/>
    </row>
    <row r="192" spans="1:1" x14ac:dyDescent="0.2">
      <c r="A192" s="622"/>
    </row>
    <row r="193" spans="1:1" x14ac:dyDescent="0.2">
      <c r="A193" s="622"/>
    </row>
    <row r="194" spans="1:1" x14ac:dyDescent="0.2">
      <c r="A194" s="622"/>
    </row>
    <row r="195" spans="1:1" x14ac:dyDescent="0.2">
      <c r="A195" s="622"/>
    </row>
    <row r="196" spans="1:1" x14ac:dyDescent="0.2">
      <c r="A196" s="622"/>
    </row>
    <row r="197" spans="1:1" x14ac:dyDescent="0.2">
      <c r="A197" s="622"/>
    </row>
    <row r="198" spans="1:1" x14ac:dyDescent="0.2">
      <c r="A198" s="622"/>
    </row>
    <row r="199" spans="1:1" x14ac:dyDescent="0.2">
      <c r="A199" s="622"/>
    </row>
    <row r="200" spans="1:1" x14ac:dyDescent="0.2">
      <c r="A200" s="622"/>
    </row>
    <row r="201" spans="1:1" x14ac:dyDescent="0.2">
      <c r="A201" s="622"/>
    </row>
    <row r="202" spans="1:1" x14ac:dyDescent="0.2">
      <c r="A202" s="622"/>
    </row>
    <row r="203" spans="1:1" x14ac:dyDescent="0.2">
      <c r="A203" s="622"/>
    </row>
    <row r="204" spans="1:1" x14ac:dyDescent="0.2">
      <c r="A204" s="622"/>
    </row>
    <row r="205" spans="1:1" x14ac:dyDescent="0.2">
      <c r="A205" s="622"/>
    </row>
    <row r="206" spans="1:1" x14ac:dyDescent="0.2">
      <c r="A206" s="622"/>
    </row>
    <row r="207" spans="1:1" x14ac:dyDescent="0.2">
      <c r="A207" s="622"/>
    </row>
    <row r="208" spans="1:1" x14ac:dyDescent="0.2">
      <c r="A208" s="622"/>
    </row>
    <row r="209" spans="1:1" x14ac:dyDescent="0.2">
      <c r="A209" s="622"/>
    </row>
    <row r="210" spans="1:1" x14ac:dyDescent="0.2">
      <c r="A210" s="622"/>
    </row>
    <row r="211" spans="1:1" x14ac:dyDescent="0.2">
      <c r="A211" s="622"/>
    </row>
    <row r="212" spans="1:1" x14ac:dyDescent="0.2">
      <c r="A212" s="622"/>
    </row>
    <row r="213" spans="1:1" x14ac:dyDescent="0.2">
      <c r="A213" s="622"/>
    </row>
    <row r="214" spans="1:1" x14ac:dyDescent="0.2">
      <c r="A214" s="622"/>
    </row>
    <row r="215" spans="1:1" x14ac:dyDescent="0.2">
      <c r="A215" s="622"/>
    </row>
    <row r="216" spans="1:1" x14ac:dyDescent="0.2">
      <c r="A216" s="622"/>
    </row>
    <row r="217" spans="1:1" x14ac:dyDescent="0.2">
      <c r="A217" s="622"/>
    </row>
    <row r="218" spans="1:1" x14ac:dyDescent="0.2">
      <c r="A218" s="622"/>
    </row>
    <row r="219" spans="1:1" x14ac:dyDescent="0.2">
      <c r="A219" s="622"/>
    </row>
    <row r="220" spans="1:1" x14ac:dyDescent="0.2">
      <c r="A220" s="622"/>
    </row>
    <row r="221" spans="1:1" x14ac:dyDescent="0.2">
      <c r="A221" s="622"/>
    </row>
    <row r="222" spans="1:1" x14ac:dyDescent="0.2">
      <c r="A222" s="622"/>
    </row>
    <row r="223" spans="1:1" x14ac:dyDescent="0.2">
      <c r="A223" s="622"/>
    </row>
    <row r="224" spans="1:1" x14ac:dyDescent="0.2">
      <c r="A224" s="622"/>
    </row>
    <row r="225" spans="1:1" x14ac:dyDescent="0.2">
      <c r="A225" s="622"/>
    </row>
    <row r="226" spans="1:1" x14ac:dyDescent="0.2">
      <c r="A226" s="622"/>
    </row>
    <row r="227" spans="1:1" x14ac:dyDescent="0.2">
      <c r="A227" s="622"/>
    </row>
    <row r="228" spans="1:1" x14ac:dyDescent="0.2">
      <c r="A228" s="622"/>
    </row>
    <row r="229" spans="1:1" x14ac:dyDescent="0.2">
      <c r="A229" s="622"/>
    </row>
    <row r="230" spans="1:1" x14ac:dyDescent="0.2">
      <c r="A230" s="622"/>
    </row>
    <row r="231" spans="1:1" x14ac:dyDescent="0.2">
      <c r="A231" s="622"/>
    </row>
    <row r="232" spans="1:1" x14ac:dyDescent="0.2">
      <c r="A232" s="622"/>
    </row>
    <row r="233" spans="1:1" x14ac:dyDescent="0.2">
      <c r="A233" s="622"/>
    </row>
    <row r="234" spans="1:1" x14ac:dyDescent="0.2">
      <c r="A234" s="622"/>
    </row>
    <row r="235" spans="1:1" x14ac:dyDescent="0.2">
      <c r="A235" s="622"/>
    </row>
    <row r="236" spans="1:1" x14ac:dyDescent="0.2">
      <c r="A236" s="622"/>
    </row>
    <row r="237" spans="1:1" x14ac:dyDescent="0.2">
      <c r="A237" s="622"/>
    </row>
    <row r="238" spans="1:1" x14ac:dyDescent="0.2">
      <c r="A238" s="622"/>
    </row>
    <row r="239" spans="1:1" x14ac:dyDescent="0.2">
      <c r="A239" s="622"/>
    </row>
    <row r="240" spans="1:1" x14ac:dyDescent="0.2">
      <c r="A240" s="622"/>
    </row>
    <row r="241" spans="1:1" x14ac:dyDescent="0.2">
      <c r="A241" s="622"/>
    </row>
    <row r="242" spans="1:1" x14ac:dyDescent="0.2">
      <c r="A242" s="622"/>
    </row>
    <row r="243" spans="1:1" x14ac:dyDescent="0.2">
      <c r="A243" s="622"/>
    </row>
    <row r="244" spans="1:1" x14ac:dyDescent="0.2">
      <c r="A244" s="622"/>
    </row>
    <row r="245" spans="1:1" x14ac:dyDescent="0.2">
      <c r="A245" s="622"/>
    </row>
    <row r="246" spans="1:1" x14ac:dyDescent="0.2">
      <c r="A246" s="622"/>
    </row>
    <row r="247" spans="1:1" x14ac:dyDescent="0.2">
      <c r="A247" s="622"/>
    </row>
    <row r="248" spans="1:1" x14ac:dyDescent="0.2">
      <c r="A248" s="622"/>
    </row>
    <row r="249" spans="1:1" x14ac:dyDescent="0.2">
      <c r="A249" s="622"/>
    </row>
    <row r="250" spans="1:1" x14ac:dyDescent="0.2">
      <c r="A250" s="622"/>
    </row>
    <row r="251" spans="1:1" x14ac:dyDescent="0.2">
      <c r="A251" s="622"/>
    </row>
    <row r="252" spans="1:1" x14ac:dyDescent="0.2">
      <c r="A252" s="622"/>
    </row>
    <row r="253" spans="1:1" x14ac:dyDescent="0.2">
      <c r="A253" s="622"/>
    </row>
    <row r="254" spans="1:1" x14ac:dyDescent="0.2">
      <c r="A254" s="622"/>
    </row>
    <row r="255" spans="1:1" x14ac:dyDescent="0.2">
      <c r="A255" s="622"/>
    </row>
    <row r="256" spans="1:1" x14ac:dyDescent="0.2">
      <c r="A256" s="622"/>
    </row>
    <row r="257" spans="1:1" x14ac:dyDescent="0.2">
      <c r="A257" s="622"/>
    </row>
    <row r="258" spans="1:1" x14ac:dyDescent="0.2">
      <c r="A258" s="622"/>
    </row>
    <row r="259" spans="1:1" x14ac:dyDescent="0.2">
      <c r="A259" s="622"/>
    </row>
    <row r="260" spans="1:1" x14ac:dyDescent="0.2">
      <c r="A260" s="622"/>
    </row>
    <row r="261" spans="1:1" x14ac:dyDescent="0.2">
      <c r="A261" s="622"/>
    </row>
    <row r="262" spans="1:1" x14ac:dyDescent="0.2">
      <c r="A262" s="622"/>
    </row>
    <row r="263" spans="1:1" x14ac:dyDescent="0.2">
      <c r="A263" s="622"/>
    </row>
    <row r="264" spans="1:1" x14ac:dyDescent="0.2">
      <c r="A264" s="622"/>
    </row>
    <row r="265" spans="1:1" x14ac:dyDescent="0.2">
      <c r="A265" s="622"/>
    </row>
    <row r="266" spans="1:1" x14ac:dyDescent="0.2">
      <c r="A266" s="622"/>
    </row>
    <row r="267" spans="1:1" x14ac:dyDescent="0.2">
      <c r="A267" s="622"/>
    </row>
    <row r="268" spans="1:1" x14ac:dyDescent="0.2">
      <c r="A268" s="622"/>
    </row>
    <row r="269" spans="1:1" x14ac:dyDescent="0.2">
      <c r="A269" s="622"/>
    </row>
    <row r="270" spans="1:1" x14ac:dyDescent="0.2">
      <c r="A270" s="622"/>
    </row>
    <row r="271" spans="1:1" x14ac:dyDescent="0.2">
      <c r="A271" s="622"/>
    </row>
    <row r="272" spans="1:1" x14ac:dyDescent="0.2">
      <c r="A272" s="622"/>
    </row>
    <row r="273" spans="1:1" x14ac:dyDescent="0.2">
      <c r="A273" s="622"/>
    </row>
    <row r="274" spans="1:1" x14ac:dyDescent="0.2">
      <c r="A274" s="622"/>
    </row>
    <row r="275" spans="1:1" x14ac:dyDescent="0.2">
      <c r="A275" s="622"/>
    </row>
    <row r="276" spans="1:1" x14ac:dyDescent="0.2">
      <c r="A276" s="622"/>
    </row>
    <row r="277" spans="1:1" x14ac:dyDescent="0.2">
      <c r="A277" s="622"/>
    </row>
    <row r="278" spans="1:1" x14ac:dyDescent="0.2">
      <c r="A278" s="622"/>
    </row>
    <row r="279" spans="1:1" x14ac:dyDescent="0.2">
      <c r="A279" s="622"/>
    </row>
    <row r="280" spans="1:1" x14ac:dyDescent="0.2">
      <c r="A280" s="622"/>
    </row>
    <row r="281" spans="1:1" x14ac:dyDescent="0.2">
      <c r="A281" s="622"/>
    </row>
    <row r="282" spans="1:1" x14ac:dyDescent="0.2">
      <c r="A282" s="622"/>
    </row>
    <row r="283" spans="1:1" x14ac:dyDescent="0.2">
      <c r="A283" s="622"/>
    </row>
    <row r="284" spans="1:1" x14ac:dyDescent="0.2">
      <c r="A284" s="622"/>
    </row>
    <row r="285" spans="1:1" x14ac:dyDescent="0.2">
      <c r="A285" s="622"/>
    </row>
    <row r="286" spans="1:1" x14ac:dyDescent="0.2">
      <c r="A286" s="622"/>
    </row>
    <row r="287" spans="1:1" x14ac:dyDescent="0.2">
      <c r="A287" s="622"/>
    </row>
    <row r="288" spans="1:1" x14ac:dyDescent="0.2">
      <c r="A288" s="622"/>
    </row>
    <row r="289" spans="1:1" x14ac:dyDescent="0.2">
      <c r="A289" s="622"/>
    </row>
    <row r="290" spans="1:1" x14ac:dyDescent="0.2">
      <c r="A290" s="622"/>
    </row>
    <row r="291" spans="1:1" x14ac:dyDescent="0.2">
      <c r="A291" s="622"/>
    </row>
    <row r="292" spans="1:1" x14ac:dyDescent="0.2">
      <c r="A292" s="622"/>
    </row>
  </sheetData>
  <sortState xmlns:xlrd2="http://schemas.microsoft.com/office/spreadsheetml/2017/richdata2" ref="A7:D14994">
    <sortCondition ref="A6:A15992"/>
  </sortState>
  <mergeCells count="3">
    <mergeCell ref="A2:D2"/>
    <mergeCell ref="A3:D3"/>
    <mergeCell ref="A4:D4"/>
  </mergeCells>
  <printOptions horizontalCentered="1"/>
  <pageMargins left="0.7" right="0.7" top="0.75" bottom="0.75" header="0.3" footer="0.3"/>
  <pageSetup paperSize="9" fitToHeight="0" orientation="portrait" horizontalDpi="4294967293" verticalDpi="0" r:id="rId1"/>
  <headerFooter>
    <oddFooter>&amp;CPagina &amp;P van &amp;N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55A3A-DA8E-4B1E-8635-28A58453F1A7}">
  <sheetPr codeName="Sheet11">
    <tabColor indexed="22"/>
  </sheetPr>
  <dimension ref="A1:K1431"/>
  <sheetViews>
    <sheetView zoomScale="70" zoomScaleNormal="70" workbookViewId="0">
      <pane ySplit="1" topLeftCell="A1057" activePane="bottomLeft" state="frozen"/>
      <selection pane="bottomLeft" activeCell="J1081" sqref="J1081"/>
    </sheetView>
  </sheetViews>
  <sheetFormatPr defaultRowHeight="14.25" x14ac:dyDescent="0.2"/>
  <cols>
    <col min="1" max="1" width="8.25" style="627" bestFit="1" customWidth="1"/>
    <col min="2" max="10" width="20.75" customWidth="1"/>
    <col min="11" max="11" width="8.25" style="627" bestFit="1" customWidth="1"/>
    <col min="12" max="15" width="20.75" customWidth="1"/>
  </cols>
  <sheetData>
    <row r="1" spans="1:11" s="625" customFormat="1" ht="16.5" thickBot="1" x14ac:dyDescent="0.3">
      <c r="A1" s="516" t="s">
        <v>253</v>
      </c>
      <c r="B1" s="516" t="s">
        <v>254</v>
      </c>
      <c r="C1" s="516" t="s">
        <v>38</v>
      </c>
      <c r="D1" s="516" t="s">
        <v>255</v>
      </c>
      <c r="E1" s="516" t="s">
        <v>14</v>
      </c>
      <c r="F1" s="516" t="s">
        <v>16</v>
      </c>
      <c r="G1" s="516" t="s">
        <v>256</v>
      </c>
      <c r="H1" s="516" t="s">
        <v>21</v>
      </c>
      <c r="I1" s="516" t="s">
        <v>25</v>
      </c>
      <c r="J1" s="516" t="s">
        <v>257</v>
      </c>
      <c r="K1" s="516" t="s">
        <v>253</v>
      </c>
    </row>
    <row r="2" spans="1:11" ht="15" x14ac:dyDescent="0.25">
      <c r="A2" s="626">
        <v>0.32986116666666665</v>
      </c>
      <c r="K2" s="626">
        <v>0.32986116666666665</v>
      </c>
    </row>
    <row r="3" spans="1:11" x14ac:dyDescent="0.2">
      <c r="A3" s="627">
        <v>0.33020838866666663</v>
      </c>
      <c r="K3" s="627">
        <v>0.33020838866666663</v>
      </c>
    </row>
    <row r="4" spans="1:11" x14ac:dyDescent="0.2">
      <c r="A4" s="627">
        <v>0.33055561066666661</v>
      </c>
      <c r="K4" s="627">
        <v>0.33055561066666661</v>
      </c>
    </row>
    <row r="5" spans="1:11" x14ac:dyDescent="0.2">
      <c r="A5" s="627">
        <v>0.33090283266666659</v>
      </c>
      <c r="K5" s="627">
        <v>0.33090283266666659</v>
      </c>
    </row>
    <row r="6" spans="1:11" x14ac:dyDescent="0.2">
      <c r="A6" s="627">
        <v>0.33125005466666657</v>
      </c>
      <c r="K6" s="627">
        <v>0.33125005466666657</v>
      </c>
    </row>
    <row r="7" spans="1:11" x14ac:dyDescent="0.2">
      <c r="A7" s="627">
        <v>0.33159727666666655</v>
      </c>
      <c r="K7" s="627">
        <v>0.33159727666666655</v>
      </c>
    </row>
    <row r="8" spans="1:11" x14ac:dyDescent="0.2">
      <c r="A8" s="627">
        <v>0.33194449866666653</v>
      </c>
      <c r="K8" s="627">
        <v>0.33194449866666653</v>
      </c>
    </row>
    <row r="9" spans="1:11" x14ac:dyDescent="0.2">
      <c r="A9" s="627">
        <v>0.33229172066666651</v>
      </c>
      <c r="K9" s="627">
        <v>0.33229172066666651</v>
      </c>
    </row>
    <row r="10" spans="1:11" x14ac:dyDescent="0.2">
      <c r="A10" s="627">
        <v>0.33263894266666649</v>
      </c>
      <c r="K10" s="627">
        <v>0.33263894266666649</v>
      </c>
    </row>
    <row r="11" spans="1:11" x14ac:dyDescent="0.2">
      <c r="A11" s="627">
        <v>0.33298616466666647</v>
      </c>
      <c r="K11" s="627">
        <v>0.33298616466666647</v>
      </c>
    </row>
    <row r="12" spans="1:11" ht="15" x14ac:dyDescent="0.25">
      <c r="A12" s="626">
        <v>0.33333338666666645</v>
      </c>
      <c r="K12" s="626">
        <v>0.33333338666666645</v>
      </c>
    </row>
    <row r="13" spans="1:11" x14ac:dyDescent="0.2">
      <c r="A13" s="627">
        <v>0.33368060866666643</v>
      </c>
      <c r="K13" s="627">
        <v>0.33368060866666643</v>
      </c>
    </row>
    <row r="14" spans="1:11" x14ac:dyDescent="0.2">
      <c r="A14" s="627">
        <v>0.33402783066666641</v>
      </c>
      <c r="K14" s="627">
        <v>0.33402783066666641</v>
      </c>
    </row>
    <row r="15" spans="1:11" x14ac:dyDescent="0.2">
      <c r="A15" s="627">
        <v>0.33437505266666639</v>
      </c>
      <c r="K15" s="627">
        <v>0.33437505266666639</v>
      </c>
    </row>
    <row r="16" spans="1:11" x14ac:dyDescent="0.2">
      <c r="A16" s="627">
        <v>0.33472227466666638</v>
      </c>
      <c r="K16" s="627">
        <v>0.33472227466666638</v>
      </c>
    </row>
    <row r="17" spans="1:11" x14ac:dyDescent="0.2">
      <c r="A17" s="627">
        <v>0.33506949666666636</v>
      </c>
      <c r="K17" s="627">
        <v>0.33506949666666636</v>
      </c>
    </row>
    <row r="18" spans="1:11" x14ac:dyDescent="0.2">
      <c r="A18" s="627">
        <v>0.33541671866666634</v>
      </c>
      <c r="K18" s="627">
        <v>0.33541671866666634</v>
      </c>
    </row>
    <row r="19" spans="1:11" x14ac:dyDescent="0.2">
      <c r="A19" s="627">
        <v>0.33576394066666632</v>
      </c>
      <c r="K19" s="627">
        <v>0.33576394066666632</v>
      </c>
    </row>
    <row r="20" spans="1:11" x14ac:dyDescent="0.2">
      <c r="A20" s="627">
        <v>0.3361111626666663</v>
      </c>
      <c r="K20" s="627">
        <v>0.3361111626666663</v>
      </c>
    </row>
    <row r="21" spans="1:11" x14ac:dyDescent="0.2">
      <c r="A21" s="627">
        <v>0.33645838466666628</v>
      </c>
      <c r="K21" s="627">
        <v>0.33645838466666628</v>
      </c>
    </row>
    <row r="22" spans="1:11" ht="15" x14ac:dyDescent="0.25">
      <c r="A22" s="626">
        <v>0.33680560666666626</v>
      </c>
      <c r="K22" s="626">
        <v>0.33680560666666626</v>
      </c>
    </row>
    <row r="23" spans="1:11" x14ac:dyDescent="0.2">
      <c r="A23" s="627">
        <v>0.33715282866666624</v>
      </c>
      <c r="K23" s="627">
        <v>0.33715282866666624</v>
      </c>
    </row>
    <row r="24" spans="1:11" x14ac:dyDescent="0.2">
      <c r="A24" s="627">
        <v>0.33750005066666622</v>
      </c>
      <c r="K24" s="627">
        <v>0.33750005066666622</v>
      </c>
    </row>
    <row r="25" spans="1:11" x14ac:dyDescent="0.2">
      <c r="A25" s="627">
        <v>0.3378472726666662</v>
      </c>
      <c r="K25" s="627">
        <v>0.3378472726666662</v>
      </c>
    </row>
    <row r="26" spans="1:11" x14ac:dyDescent="0.2">
      <c r="A26" s="627">
        <v>0.33819449466666618</v>
      </c>
      <c r="K26" s="627">
        <v>0.33819449466666618</v>
      </c>
    </row>
    <row r="27" spans="1:11" x14ac:dyDescent="0.2">
      <c r="A27" s="627">
        <v>0.33854171666666616</v>
      </c>
      <c r="K27" s="627">
        <v>0.33854171666666616</v>
      </c>
    </row>
    <row r="28" spans="1:11" x14ac:dyDescent="0.2">
      <c r="A28" s="627">
        <v>0.33888893866666614</v>
      </c>
      <c r="K28" s="627">
        <v>0.33888893866666614</v>
      </c>
    </row>
    <row r="29" spans="1:11" x14ac:dyDescent="0.2">
      <c r="A29" s="627">
        <v>0.33923616066666612</v>
      </c>
      <c r="K29" s="627">
        <v>0.33923616066666612</v>
      </c>
    </row>
    <row r="30" spans="1:11" x14ac:dyDescent="0.2">
      <c r="A30" s="627">
        <v>0.3395833826666661</v>
      </c>
      <c r="K30" s="627">
        <v>0.3395833826666661</v>
      </c>
    </row>
    <row r="31" spans="1:11" x14ac:dyDescent="0.2">
      <c r="A31" s="627">
        <v>0.33993060466666608</v>
      </c>
      <c r="K31" s="627">
        <v>0.33993060466666608</v>
      </c>
    </row>
    <row r="32" spans="1:11" ht="15" x14ac:dyDescent="0.25">
      <c r="A32" s="626">
        <v>0.34027782666666606</v>
      </c>
      <c r="K32" s="626">
        <v>0.34027782666666606</v>
      </c>
    </row>
    <row r="33" spans="1:11" x14ac:dyDescent="0.2">
      <c r="A33" s="627">
        <v>0.34062504866666604</v>
      </c>
      <c r="K33" s="627">
        <v>0.34062504866666604</v>
      </c>
    </row>
    <row r="34" spans="1:11" x14ac:dyDescent="0.2">
      <c r="A34" s="627">
        <v>0.34097227066666602</v>
      </c>
      <c r="K34" s="627">
        <v>0.34097227066666602</v>
      </c>
    </row>
    <row r="35" spans="1:11" x14ac:dyDescent="0.2">
      <c r="A35" s="627">
        <v>0.341319492666666</v>
      </c>
      <c r="K35" s="627">
        <v>0.341319492666666</v>
      </c>
    </row>
    <row r="36" spans="1:11" x14ac:dyDescent="0.2">
      <c r="A36" s="627">
        <v>0.34166671466666598</v>
      </c>
      <c r="K36" s="627">
        <v>0.34166671466666598</v>
      </c>
    </row>
    <row r="37" spans="1:11" x14ac:dyDescent="0.2">
      <c r="A37" s="627">
        <v>0.34201393666666596</v>
      </c>
      <c r="K37" s="627">
        <v>0.34201393666666596</v>
      </c>
    </row>
    <row r="38" spans="1:11" x14ac:dyDescent="0.2">
      <c r="A38" s="627">
        <v>0.34236115866666594</v>
      </c>
      <c r="K38" s="627">
        <v>0.34236115866666594</v>
      </c>
    </row>
    <row r="39" spans="1:11" x14ac:dyDescent="0.2">
      <c r="A39" s="627">
        <v>0.34270838066666592</v>
      </c>
      <c r="K39" s="627">
        <v>0.34270838066666592</v>
      </c>
    </row>
    <row r="40" spans="1:11" x14ac:dyDescent="0.2">
      <c r="A40" s="627">
        <v>0.3430556026666659</v>
      </c>
      <c r="K40" s="627">
        <v>0.3430556026666659</v>
      </c>
    </row>
    <row r="41" spans="1:11" x14ac:dyDescent="0.2">
      <c r="A41" s="627">
        <v>0.34340282466666588</v>
      </c>
      <c r="K41" s="627">
        <v>0.34340282466666588</v>
      </c>
    </row>
    <row r="42" spans="1:11" ht="15" x14ac:dyDescent="0.25">
      <c r="A42" s="626">
        <v>0.34375004666666586</v>
      </c>
      <c r="K42" s="626">
        <v>0.34375004666666586</v>
      </c>
    </row>
    <row r="43" spans="1:11" x14ac:dyDescent="0.2">
      <c r="A43" s="627">
        <v>0.34409726866666585</v>
      </c>
      <c r="K43" s="627">
        <v>0.34409726866666585</v>
      </c>
    </row>
    <row r="44" spans="1:11" x14ac:dyDescent="0.2">
      <c r="A44" s="627">
        <v>0.34444449066666583</v>
      </c>
      <c r="K44" s="627">
        <v>0.34444449066666583</v>
      </c>
    </row>
    <row r="45" spans="1:11" x14ac:dyDescent="0.2">
      <c r="A45" s="627">
        <v>0.34479171266666581</v>
      </c>
      <c r="K45" s="627">
        <v>0.34479171266666581</v>
      </c>
    </row>
    <row r="46" spans="1:11" x14ac:dyDescent="0.2">
      <c r="A46" s="627">
        <v>0.34513893466666579</v>
      </c>
      <c r="K46" s="627">
        <v>0.34513893466666579</v>
      </c>
    </row>
    <row r="47" spans="1:11" x14ac:dyDescent="0.2">
      <c r="A47" s="627">
        <v>0.34548615666666577</v>
      </c>
      <c r="K47" s="627">
        <v>0.34548615666666577</v>
      </c>
    </row>
    <row r="48" spans="1:11" x14ac:dyDescent="0.2">
      <c r="A48" s="627">
        <v>0.34583337866666575</v>
      </c>
      <c r="K48" s="627">
        <v>0.34583337866666575</v>
      </c>
    </row>
    <row r="49" spans="1:11" x14ac:dyDescent="0.2">
      <c r="A49" s="627">
        <v>0.34618060066666573</v>
      </c>
      <c r="K49" s="627">
        <v>0.34618060066666573</v>
      </c>
    </row>
    <row r="50" spans="1:11" x14ac:dyDescent="0.2">
      <c r="A50" s="627">
        <v>0.34652782266666571</v>
      </c>
      <c r="K50" s="627">
        <v>0.34652782266666571</v>
      </c>
    </row>
    <row r="51" spans="1:11" x14ac:dyDescent="0.2">
      <c r="A51" s="627">
        <v>0.34687504466666569</v>
      </c>
      <c r="K51" s="627">
        <v>0.34687504466666569</v>
      </c>
    </row>
    <row r="52" spans="1:11" ht="15" x14ac:dyDescent="0.25">
      <c r="A52" s="626">
        <v>0.34722226666666567</v>
      </c>
      <c r="K52" s="626">
        <v>0.34722226666666567</v>
      </c>
    </row>
    <row r="53" spans="1:11" x14ac:dyDescent="0.2">
      <c r="A53" s="627">
        <v>0.34756948866666565</v>
      </c>
      <c r="K53" s="627">
        <v>0.34756948866666565</v>
      </c>
    </row>
    <row r="54" spans="1:11" x14ac:dyDescent="0.2">
      <c r="A54" s="627">
        <v>0.34791671066666563</v>
      </c>
      <c r="K54" s="627">
        <v>0.34791671066666563</v>
      </c>
    </row>
    <row r="55" spans="1:11" x14ac:dyDescent="0.2">
      <c r="A55" s="627">
        <v>0.34826393266666561</v>
      </c>
      <c r="K55" s="627">
        <v>0.34826393266666561</v>
      </c>
    </row>
    <row r="56" spans="1:11" x14ac:dyDescent="0.2">
      <c r="A56" s="627">
        <v>0.34861115466666559</v>
      </c>
      <c r="K56" s="627">
        <v>0.34861115466666559</v>
      </c>
    </row>
    <row r="57" spans="1:11" x14ac:dyDescent="0.2">
      <c r="A57" s="627">
        <v>0.34895837666666557</v>
      </c>
      <c r="K57" s="627">
        <v>0.34895837666666557</v>
      </c>
    </row>
    <row r="58" spans="1:11" x14ac:dyDescent="0.2">
      <c r="A58" s="627">
        <v>0.34930559866666555</v>
      </c>
      <c r="K58" s="627">
        <v>0.34930559866666555</v>
      </c>
    </row>
    <row r="59" spans="1:11" x14ac:dyDescent="0.2">
      <c r="A59" s="627">
        <v>0.34965282066666553</v>
      </c>
      <c r="K59" s="627">
        <v>0.34965282066666553</v>
      </c>
    </row>
    <row r="60" spans="1:11" x14ac:dyDescent="0.2">
      <c r="A60" s="627">
        <v>0.35000004266666551</v>
      </c>
      <c r="K60" s="627">
        <v>0.35000004266666551</v>
      </c>
    </row>
    <row r="61" spans="1:11" x14ac:dyDescent="0.2">
      <c r="A61" s="627">
        <v>0.35034726466666549</v>
      </c>
      <c r="K61" s="627">
        <v>0.35034726466666549</v>
      </c>
    </row>
    <row r="62" spans="1:11" ht="15" x14ac:dyDescent="0.25">
      <c r="A62" s="626">
        <v>0.35069448666666547</v>
      </c>
      <c r="K62" s="626">
        <v>0.35069448666666547</v>
      </c>
    </row>
    <row r="63" spans="1:11" x14ac:dyDescent="0.2">
      <c r="A63" s="627">
        <v>0.35104170866666545</v>
      </c>
      <c r="K63" s="627">
        <v>0.35104170866666545</v>
      </c>
    </row>
    <row r="64" spans="1:11" x14ac:dyDescent="0.2">
      <c r="A64" s="627">
        <v>0.35138893066666543</v>
      </c>
      <c r="K64" s="627">
        <v>0.35138893066666543</v>
      </c>
    </row>
    <row r="65" spans="1:11" x14ac:dyDescent="0.2">
      <c r="A65" s="627">
        <v>0.35173615266666541</v>
      </c>
      <c r="K65" s="627">
        <v>0.35173615266666541</v>
      </c>
    </row>
    <row r="66" spans="1:11" x14ac:dyDescent="0.2">
      <c r="A66" s="627">
        <v>0.35208337466666539</v>
      </c>
      <c r="K66" s="627">
        <v>0.35208337466666539</v>
      </c>
    </row>
    <row r="67" spans="1:11" x14ac:dyDescent="0.2">
      <c r="A67" s="627">
        <v>0.35243059666666537</v>
      </c>
      <c r="K67" s="627">
        <v>0.35243059666666537</v>
      </c>
    </row>
    <row r="68" spans="1:11" x14ac:dyDescent="0.2">
      <c r="A68" s="627">
        <v>0.35277781866666535</v>
      </c>
      <c r="K68" s="627">
        <v>0.35277781866666535</v>
      </c>
    </row>
    <row r="69" spans="1:11" x14ac:dyDescent="0.2">
      <c r="A69" s="627">
        <v>0.35312504066666534</v>
      </c>
      <c r="K69" s="627">
        <v>0.35312504066666534</v>
      </c>
    </row>
    <row r="70" spans="1:11" x14ac:dyDescent="0.2">
      <c r="A70" s="627">
        <v>0.35347226266666532</v>
      </c>
      <c r="K70" s="627">
        <v>0.35347226266666532</v>
      </c>
    </row>
    <row r="71" spans="1:11" x14ac:dyDescent="0.2">
      <c r="A71" s="627">
        <v>0.3538194846666653</v>
      </c>
      <c r="K71" s="627">
        <v>0.3538194846666653</v>
      </c>
    </row>
    <row r="72" spans="1:11" ht="15" x14ac:dyDescent="0.25">
      <c r="A72" s="626">
        <v>0.35416670666666528</v>
      </c>
      <c r="K72" s="626">
        <v>0.35416670666666528</v>
      </c>
    </row>
    <row r="73" spans="1:11" x14ac:dyDescent="0.2">
      <c r="A73" s="627">
        <v>0.35451392866666526</v>
      </c>
      <c r="K73" s="627">
        <v>0.35451392866666526</v>
      </c>
    </row>
    <row r="74" spans="1:11" x14ac:dyDescent="0.2">
      <c r="A74" s="627">
        <v>0.35486115066666524</v>
      </c>
      <c r="K74" s="627">
        <v>0.35486115066666524</v>
      </c>
    </row>
    <row r="75" spans="1:11" x14ac:dyDescent="0.2">
      <c r="A75" s="627">
        <v>0.35520837266666522</v>
      </c>
      <c r="K75" s="627">
        <v>0.35520837266666522</v>
      </c>
    </row>
    <row r="76" spans="1:11" x14ac:dyDescent="0.2">
      <c r="A76" s="627">
        <v>0.3555555946666652</v>
      </c>
      <c r="K76" s="627">
        <v>0.3555555946666652</v>
      </c>
    </row>
    <row r="77" spans="1:11" x14ac:dyDescent="0.2">
      <c r="A77" s="627">
        <v>0.35590281666666518</v>
      </c>
      <c r="K77" s="627">
        <v>0.35590281666666518</v>
      </c>
    </row>
    <row r="78" spans="1:11" x14ac:dyDescent="0.2">
      <c r="A78" s="627">
        <v>0.35625003866666516</v>
      </c>
      <c r="K78" s="627">
        <v>0.35625003866666516</v>
      </c>
    </row>
    <row r="79" spans="1:11" x14ac:dyDescent="0.2">
      <c r="A79" s="627">
        <v>0.35659726066666514</v>
      </c>
      <c r="K79" s="627">
        <v>0.35659726066666514</v>
      </c>
    </row>
    <row r="80" spans="1:11" x14ac:dyDescent="0.2">
      <c r="A80" s="627">
        <v>0.35694448266666512</v>
      </c>
      <c r="K80" s="627">
        <v>0.35694448266666512</v>
      </c>
    </row>
    <row r="81" spans="1:11" x14ac:dyDescent="0.2">
      <c r="A81" s="627">
        <v>0.3572917046666651</v>
      </c>
      <c r="K81" s="627">
        <v>0.3572917046666651</v>
      </c>
    </row>
    <row r="82" spans="1:11" ht="15" x14ac:dyDescent="0.25">
      <c r="A82" s="626">
        <v>0.35763892666666508</v>
      </c>
      <c r="K82" s="626">
        <v>0.35763892666666508</v>
      </c>
    </row>
    <row r="83" spans="1:11" x14ac:dyDescent="0.2">
      <c r="A83" s="627">
        <v>0.35798614866666506</v>
      </c>
      <c r="K83" s="627">
        <v>0.35798614866666506</v>
      </c>
    </row>
    <row r="84" spans="1:11" x14ac:dyDescent="0.2">
      <c r="A84" s="627">
        <v>0.35833337066666504</v>
      </c>
      <c r="K84" s="627">
        <v>0.35833337066666504</v>
      </c>
    </row>
    <row r="85" spans="1:11" x14ac:dyDescent="0.2">
      <c r="A85" s="627">
        <v>0.35868059266666502</v>
      </c>
      <c r="K85" s="627">
        <v>0.35868059266666502</v>
      </c>
    </row>
    <row r="86" spans="1:11" x14ac:dyDescent="0.2">
      <c r="A86" s="627">
        <v>0.359027814666665</v>
      </c>
      <c r="K86" s="627">
        <v>0.359027814666665</v>
      </c>
    </row>
    <row r="87" spans="1:11" x14ac:dyDescent="0.2">
      <c r="A87" s="627">
        <v>0.35937503666666498</v>
      </c>
      <c r="K87" s="627">
        <v>0.35937503666666498</v>
      </c>
    </row>
    <row r="88" spans="1:11" x14ac:dyDescent="0.2">
      <c r="A88" s="627">
        <v>0.35972225866666496</v>
      </c>
      <c r="K88" s="627">
        <v>0.35972225866666496</v>
      </c>
    </row>
    <row r="89" spans="1:11" x14ac:dyDescent="0.2">
      <c r="A89" s="627">
        <v>0.36006948066666494</v>
      </c>
      <c r="K89" s="627">
        <v>0.36006948066666494</v>
      </c>
    </row>
    <row r="90" spans="1:11" x14ac:dyDescent="0.2">
      <c r="A90" s="627">
        <v>0.36041670266666492</v>
      </c>
      <c r="K90" s="627">
        <v>0.36041670266666492</v>
      </c>
    </row>
    <row r="91" spans="1:11" x14ac:dyDescent="0.2">
      <c r="A91" s="627">
        <v>0.3607639246666649</v>
      </c>
      <c r="K91" s="627">
        <v>0.3607639246666649</v>
      </c>
    </row>
    <row r="92" spans="1:11" ht="15" x14ac:dyDescent="0.25">
      <c r="A92" s="626">
        <v>0.36111114666666488</v>
      </c>
      <c r="K92" s="626">
        <v>0.36111114666666488</v>
      </c>
    </row>
    <row r="93" spans="1:11" x14ac:dyDescent="0.2">
      <c r="A93" s="627">
        <v>0.36145836866666486</v>
      </c>
      <c r="K93" s="627">
        <v>0.36145836866666486</v>
      </c>
    </row>
    <row r="94" spans="1:11" x14ac:dyDescent="0.2">
      <c r="A94" s="627">
        <v>0.36180559066666484</v>
      </c>
      <c r="K94" s="627">
        <v>0.36180559066666484</v>
      </c>
    </row>
    <row r="95" spans="1:11" x14ac:dyDescent="0.2">
      <c r="A95" s="627">
        <v>0.36215281266666483</v>
      </c>
      <c r="K95" s="627">
        <v>0.36215281266666483</v>
      </c>
    </row>
    <row r="96" spans="1:11" x14ac:dyDescent="0.2">
      <c r="A96" s="627">
        <v>0.36250003466666481</v>
      </c>
      <c r="K96" s="627">
        <v>0.36250003466666481</v>
      </c>
    </row>
    <row r="97" spans="1:11" x14ac:dyDescent="0.2">
      <c r="A97" s="627">
        <v>0.36284725666666479</v>
      </c>
      <c r="K97" s="627">
        <v>0.36284725666666479</v>
      </c>
    </row>
    <row r="98" spans="1:11" x14ac:dyDescent="0.2">
      <c r="A98" s="627">
        <v>0.36319447866666477</v>
      </c>
      <c r="K98" s="627">
        <v>0.36319447866666477</v>
      </c>
    </row>
    <row r="99" spans="1:11" x14ac:dyDescent="0.2">
      <c r="A99" s="627">
        <v>0.36354170066666475</v>
      </c>
      <c r="K99" s="627">
        <v>0.36354170066666475</v>
      </c>
    </row>
    <row r="100" spans="1:11" x14ac:dyDescent="0.2">
      <c r="A100" s="627">
        <v>0.36388892266666473</v>
      </c>
      <c r="K100" s="627">
        <v>0.36388892266666473</v>
      </c>
    </row>
    <row r="101" spans="1:11" x14ac:dyDescent="0.2">
      <c r="A101" s="627">
        <v>0.36423614466666471</v>
      </c>
      <c r="K101" s="627">
        <v>0.36423614466666471</v>
      </c>
    </row>
    <row r="102" spans="1:11" ht="15" x14ac:dyDescent="0.25">
      <c r="A102" s="626">
        <v>0.36458336666666469</v>
      </c>
      <c r="K102" s="626">
        <v>0.36458336666666469</v>
      </c>
    </row>
    <row r="103" spans="1:11" x14ac:dyDescent="0.2">
      <c r="A103" s="627">
        <v>0.36493058866666467</v>
      </c>
      <c r="K103" s="627">
        <v>0.36493058866666467</v>
      </c>
    </row>
    <row r="104" spans="1:11" x14ac:dyDescent="0.2">
      <c r="A104" s="627">
        <v>0.36527781066666465</v>
      </c>
      <c r="K104" s="627">
        <v>0.36527781066666465</v>
      </c>
    </row>
    <row r="105" spans="1:11" x14ac:dyDescent="0.2">
      <c r="A105" s="627">
        <v>0.36562503266666463</v>
      </c>
      <c r="K105" s="627">
        <v>0.36562503266666463</v>
      </c>
    </row>
    <row r="106" spans="1:11" x14ac:dyDescent="0.2">
      <c r="A106" s="627">
        <v>0.36597225466666461</v>
      </c>
      <c r="K106" s="627">
        <v>0.36597225466666461</v>
      </c>
    </row>
    <row r="107" spans="1:11" x14ac:dyDescent="0.2">
      <c r="A107" s="627">
        <v>0.36631947666666459</v>
      </c>
      <c r="K107" s="627">
        <v>0.36631947666666459</v>
      </c>
    </row>
    <row r="108" spans="1:11" x14ac:dyDescent="0.2">
      <c r="A108" s="627">
        <v>0.36666669866666457</v>
      </c>
      <c r="K108" s="627">
        <v>0.36666669866666457</v>
      </c>
    </row>
    <row r="109" spans="1:11" x14ac:dyDescent="0.2">
      <c r="A109" s="627">
        <v>0.36701392066666455</v>
      </c>
      <c r="K109" s="627">
        <v>0.36701392066666455</v>
      </c>
    </row>
    <row r="110" spans="1:11" x14ac:dyDescent="0.2">
      <c r="A110" s="627">
        <v>0.36736114266666453</v>
      </c>
      <c r="K110" s="627">
        <v>0.36736114266666453</v>
      </c>
    </row>
    <row r="111" spans="1:11" x14ac:dyDescent="0.2">
      <c r="A111" s="627">
        <v>0.36770836466666451</v>
      </c>
      <c r="K111" s="627">
        <v>0.36770836466666451</v>
      </c>
    </row>
    <row r="112" spans="1:11" ht="15" x14ac:dyDescent="0.25">
      <c r="A112" s="626">
        <v>0.36805558666666449</v>
      </c>
      <c r="K112" s="626">
        <v>0.36805558666666449</v>
      </c>
    </row>
    <row r="113" spans="1:11" x14ac:dyDescent="0.2">
      <c r="A113" s="627">
        <v>0.36840280866666447</v>
      </c>
      <c r="K113" s="627">
        <v>0.36840280866666447</v>
      </c>
    </row>
    <row r="114" spans="1:11" x14ac:dyDescent="0.2">
      <c r="A114" s="627">
        <v>0.36875003066666445</v>
      </c>
      <c r="K114" s="627">
        <v>0.36875003066666445</v>
      </c>
    </row>
    <row r="115" spans="1:11" x14ac:dyDescent="0.2">
      <c r="A115" s="627">
        <v>0.36909725266666443</v>
      </c>
      <c r="K115" s="627">
        <v>0.36909725266666443</v>
      </c>
    </row>
    <row r="116" spans="1:11" x14ac:dyDescent="0.2">
      <c r="A116" s="627">
        <v>0.36944447466666441</v>
      </c>
      <c r="K116" s="627">
        <v>0.36944447466666441</v>
      </c>
    </row>
    <row r="117" spans="1:11" x14ac:dyDescent="0.2">
      <c r="A117" s="627">
        <v>0.36979169666666439</v>
      </c>
      <c r="K117" s="627">
        <v>0.36979169666666439</v>
      </c>
    </row>
    <row r="118" spans="1:11" x14ac:dyDescent="0.2">
      <c r="A118" s="627">
        <v>0.37013891866666437</v>
      </c>
      <c r="K118" s="627">
        <v>0.37013891866666437</v>
      </c>
    </row>
    <row r="119" spans="1:11" x14ac:dyDescent="0.2">
      <c r="A119" s="627">
        <v>0.37048614066666435</v>
      </c>
      <c r="K119" s="627">
        <v>0.37048614066666435</v>
      </c>
    </row>
    <row r="120" spans="1:11" x14ac:dyDescent="0.2">
      <c r="A120" s="627">
        <v>0.37083336266666433</v>
      </c>
      <c r="K120" s="627">
        <v>0.37083336266666433</v>
      </c>
    </row>
    <row r="121" spans="1:11" x14ac:dyDescent="0.2">
      <c r="A121" s="627">
        <v>0.37118058466666431</v>
      </c>
      <c r="K121" s="627">
        <v>0.37118058466666431</v>
      </c>
    </row>
    <row r="122" spans="1:11" ht="15" x14ac:dyDescent="0.25">
      <c r="A122" s="626">
        <v>0.3715278066666643</v>
      </c>
      <c r="K122" s="626">
        <v>0.3715278066666643</v>
      </c>
    </row>
    <row r="123" spans="1:11" x14ac:dyDescent="0.2">
      <c r="A123" s="627">
        <v>0.37187502866666428</v>
      </c>
      <c r="K123" s="627">
        <v>0.37187502866666428</v>
      </c>
    </row>
    <row r="124" spans="1:11" x14ac:dyDescent="0.2">
      <c r="A124" s="627">
        <v>0.37222225066666426</v>
      </c>
      <c r="K124" s="627">
        <v>0.37222225066666426</v>
      </c>
    </row>
    <row r="125" spans="1:11" x14ac:dyDescent="0.2">
      <c r="A125" s="627">
        <v>0.37256947266666424</v>
      </c>
      <c r="K125" s="627">
        <v>0.37256947266666424</v>
      </c>
    </row>
    <row r="126" spans="1:11" x14ac:dyDescent="0.2">
      <c r="A126" s="627">
        <v>0.37291669466666422</v>
      </c>
      <c r="K126" s="627">
        <v>0.37291669466666422</v>
      </c>
    </row>
    <row r="127" spans="1:11" x14ac:dyDescent="0.2">
      <c r="A127" s="627">
        <v>0.3732639166666642</v>
      </c>
      <c r="K127" s="627">
        <v>0.3732639166666642</v>
      </c>
    </row>
    <row r="128" spans="1:11" x14ac:dyDescent="0.2">
      <c r="A128" s="627">
        <v>0.37361113866666418</v>
      </c>
      <c r="K128" s="627">
        <v>0.37361113866666418</v>
      </c>
    </row>
    <row r="129" spans="1:11" x14ac:dyDescent="0.2">
      <c r="A129" s="627">
        <v>0.37395836066666416</v>
      </c>
      <c r="K129" s="627">
        <v>0.37395836066666416</v>
      </c>
    </row>
    <row r="130" spans="1:11" x14ac:dyDescent="0.2">
      <c r="A130" s="627">
        <v>0.37430558266666414</v>
      </c>
      <c r="K130" s="627">
        <v>0.37430558266666414</v>
      </c>
    </row>
    <row r="131" spans="1:11" x14ac:dyDescent="0.2">
      <c r="A131" s="627">
        <v>0.37465280466666412</v>
      </c>
      <c r="K131" s="627">
        <v>0.37465280466666412</v>
      </c>
    </row>
    <row r="132" spans="1:11" ht="15" x14ac:dyDescent="0.25">
      <c r="A132" s="626">
        <v>0.3750000266666641</v>
      </c>
      <c r="K132" s="626">
        <v>0.3750000266666641</v>
      </c>
    </row>
    <row r="133" spans="1:11" x14ac:dyDescent="0.2">
      <c r="A133" s="627">
        <v>0.37534724866666408</v>
      </c>
      <c r="K133" s="627">
        <v>0.37534724866666408</v>
      </c>
    </row>
    <row r="134" spans="1:11" x14ac:dyDescent="0.2">
      <c r="A134" s="627">
        <v>0.37569447066666406</v>
      </c>
      <c r="K134" s="627">
        <v>0.37569447066666406</v>
      </c>
    </row>
    <row r="135" spans="1:11" x14ac:dyDescent="0.2">
      <c r="A135" s="627">
        <v>0.37604169266666404</v>
      </c>
      <c r="K135" s="627">
        <v>0.37604169266666404</v>
      </c>
    </row>
    <row r="136" spans="1:11" x14ac:dyDescent="0.2">
      <c r="A136" s="627">
        <v>0.37638891466666402</v>
      </c>
      <c r="K136" s="627">
        <v>0.37638891466666402</v>
      </c>
    </row>
    <row r="137" spans="1:11" x14ac:dyDescent="0.2">
      <c r="A137" s="627">
        <v>0.376736136666664</v>
      </c>
      <c r="K137" s="627">
        <v>0.376736136666664</v>
      </c>
    </row>
    <row r="138" spans="1:11" x14ac:dyDescent="0.2">
      <c r="A138" s="627">
        <v>0.37708335866666398</v>
      </c>
      <c r="K138" s="627">
        <v>0.37708335866666398</v>
      </c>
    </row>
    <row r="139" spans="1:11" x14ac:dyDescent="0.2">
      <c r="A139" s="627">
        <v>0.37743058066666396</v>
      </c>
      <c r="K139" s="627">
        <v>0.37743058066666396</v>
      </c>
    </row>
    <row r="140" spans="1:11" x14ac:dyDescent="0.2">
      <c r="A140" s="627">
        <v>0.37777780266666394</v>
      </c>
      <c r="K140" s="627">
        <v>0.37777780266666394</v>
      </c>
    </row>
    <row r="141" spans="1:11" x14ac:dyDescent="0.2">
      <c r="A141" s="627">
        <v>0.37812502466666392</v>
      </c>
      <c r="K141" s="627">
        <v>0.37812502466666392</v>
      </c>
    </row>
    <row r="142" spans="1:11" ht="15" x14ac:dyDescent="0.25">
      <c r="A142" s="626">
        <v>0.3784722466666639</v>
      </c>
      <c r="K142" s="626">
        <v>0.3784722466666639</v>
      </c>
    </row>
    <row r="143" spans="1:11" x14ac:dyDescent="0.2">
      <c r="A143" s="627">
        <v>0.37881946866666388</v>
      </c>
      <c r="K143" s="627">
        <v>0.37881946866666388</v>
      </c>
    </row>
    <row r="144" spans="1:11" x14ac:dyDescent="0.2">
      <c r="A144" s="627">
        <v>0.37916669066666386</v>
      </c>
      <c r="K144" s="627">
        <v>0.37916669066666386</v>
      </c>
    </row>
    <row r="145" spans="1:11" x14ac:dyDescent="0.2">
      <c r="A145" s="627">
        <v>0.37951391266666384</v>
      </c>
      <c r="K145" s="627">
        <v>0.37951391266666384</v>
      </c>
    </row>
    <row r="146" spans="1:11" x14ac:dyDescent="0.2">
      <c r="A146" s="627">
        <v>0.37986113466666382</v>
      </c>
      <c r="K146" s="627">
        <v>0.37986113466666382</v>
      </c>
    </row>
    <row r="147" spans="1:11" x14ac:dyDescent="0.2">
      <c r="A147" s="627">
        <v>0.3802083566666638</v>
      </c>
      <c r="K147" s="627">
        <v>0.3802083566666638</v>
      </c>
    </row>
    <row r="148" spans="1:11" x14ac:dyDescent="0.2">
      <c r="A148" s="627">
        <v>0.38055557866666379</v>
      </c>
      <c r="K148" s="627">
        <v>0.38055557866666379</v>
      </c>
    </row>
    <row r="149" spans="1:11" x14ac:dyDescent="0.2">
      <c r="A149" s="627">
        <v>0.38090280066666377</v>
      </c>
      <c r="K149" s="627">
        <v>0.38090280066666377</v>
      </c>
    </row>
    <row r="150" spans="1:11" x14ac:dyDescent="0.2">
      <c r="A150" s="627">
        <v>0.38125002266666375</v>
      </c>
      <c r="K150" s="627">
        <v>0.38125002266666375</v>
      </c>
    </row>
    <row r="151" spans="1:11" x14ac:dyDescent="0.2">
      <c r="A151" s="627">
        <v>0.38159724466666373</v>
      </c>
      <c r="K151" s="627">
        <v>0.38159724466666373</v>
      </c>
    </row>
    <row r="152" spans="1:11" ht="15" x14ac:dyDescent="0.25">
      <c r="A152" s="626">
        <v>0.38194446666666371</v>
      </c>
      <c r="K152" s="626">
        <v>0.38194446666666371</v>
      </c>
    </row>
    <row r="153" spans="1:11" x14ac:dyDescent="0.2">
      <c r="A153" s="627">
        <v>0.38229168866666369</v>
      </c>
      <c r="K153" s="627">
        <v>0.38229168866666369</v>
      </c>
    </row>
    <row r="154" spans="1:11" x14ac:dyDescent="0.2">
      <c r="A154" s="627">
        <v>0.38263891066666367</v>
      </c>
      <c r="K154" s="627">
        <v>0.38263891066666367</v>
      </c>
    </row>
    <row r="155" spans="1:11" x14ac:dyDescent="0.2">
      <c r="A155" s="627">
        <v>0.38298613266666365</v>
      </c>
      <c r="K155" s="627">
        <v>0.38298613266666365</v>
      </c>
    </row>
    <row r="156" spans="1:11" x14ac:dyDescent="0.2">
      <c r="A156" s="627">
        <v>0.38333335466666363</v>
      </c>
      <c r="K156" s="627">
        <v>0.38333335466666363</v>
      </c>
    </row>
    <row r="157" spans="1:11" x14ac:dyDescent="0.2">
      <c r="A157" s="627">
        <v>0.38368057666666361</v>
      </c>
      <c r="K157" s="627">
        <v>0.38368057666666361</v>
      </c>
    </row>
    <row r="158" spans="1:11" x14ac:dyDescent="0.2">
      <c r="A158" s="627">
        <v>0.38402779866666359</v>
      </c>
      <c r="K158" s="627">
        <v>0.38402779866666359</v>
      </c>
    </row>
    <row r="159" spans="1:11" x14ac:dyDescent="0.2">
      <c r="A159" s="627">
        <v>0.38437502066666357</v>
      </c>
      <c r="K159" s="627">
        <v>0.38437502066666357</v>
      </c>
    </row>
    <row r="160" spans="1:11" x14ac:dyDescent="0.2">
      <c r="A160" s="627">
        <v>0.38472224266666355</v>
      </c>
      <c r="K160" s="627">
        <v>0.38472224266666355</v>
      </c>
    </row>
    <row r="161" spans="1:11" x14ac:dyDescent="0.2">
      <c r="A161" s="627">
        <v>0.38506946466666353</v>
      </c>
      <c r="K161" s="627">
        <v>0.38506946466666353</v>
      </c>
    </row>
    <row r="162" spans="1:11" ht="15" x14ac:dyDescent="0.25">
      <c r="A162" s="626">
        <v>0.38541668666666351</v>
      </c>
      <c r="K162" s="626">
        <v>0.38541668666666351</v>
      </c>
    </row>
    <row r="163" spans="1:11" x14ac:dyDescent="0.2">
      <c r="A163" s="627">
        <v>0.38576390866666349</v>
      </c>
      <c r="K163" s="627">
        <v>0.38576390866666349</v>
      </c>
    </row>
    <row r="164" spans="1:11" x14ac:dyDescent="0.2">
      <c r="A164" s="627">
        <v>0.38611113066666347</v>
      </c>
      <c r="K164" s="627">
        <v>0.38611113066666347</v>
      </c>
    </row>
    <row r="165" spans="1:11" x14ac:dyDescent="0.2">
      <c r="A165" s="627">
        <v>0.38645835266666345</v>
      </c>
      <c r="K165" s="627">
        <v>0.38645835266666345</v>
      </c>
    </row>
    <row r="166" spans="1:11" x14ac:dyDescent="0.2">
      <c r="A166" s="627">
        <v>0.38680557466666343</v>
      </c>
      <c r="K166" s="627">
        <v>0.38680557466666343</v>
      </c>
    </row>
    <row r="167" spans="1:11" x14ac:dyDescent="0.2">
      <c r="A167" s="627">
        <v>0.38715279666666341</v>
      </c>
      <c r="K167" s="627">
        <v>0.38715279666666341</v>
      </c>
    </row>
    <row r="168" spans="1:11" x14ac:dyDescent="0.2">
      <c r="A168" s="627">
        <v>0.38750001866666339</v>
      </c>
      <c r="K168" s="627">
        <v>0.38750001866666339</v>
      </c>
    </row>
    <row r="169" spans="1:11" x14ac:dyDescent="0.2">
      <c r="A169" s="627">
        <v>0.38784724066666337</v>
      </c>
      <c r="K169" s="627">
        <v>0.38784724066666337</v>
      </c>
    </row>
    <row r="170" spans="1:11" x14ac:dyDescent="0.2">
      <c r="A170" s="627">
        <v>0.38819446266666335</v>
      </c>
      <c r="K170" s="627">
        <v>0.38819446266666335</v>
      </c>
    </row>
    <row r="171" spans="1:11" x14ac:dyDescent="0.2">
      <c r="A171" s="627">
        <v>0.38854168466666333</v>
      </c>
      <c r="K171" s="627">
        <v>0.38854168466666333</v>
      </c>
    </row>
    <row r="172" spans="1:11" ht="15" x14ac:dyDescent="0.25">
      <c r="A172" s="626">
        <v>0.38888890666666331</v>
      </c>
      <c r="K172" s="626">
        <v>0.38888890666666331</v>
      </c>
    </row>
    <row r="173" spans="1:11" x14ac:dyDescent="0.2">
      <c r="A173" s="627">
        <v>0.38923612866666329</v>
      </c>
      <c r="K173" s="627">
        <v>0.38923612866666329</v>
      </c>
    </row>
    <row r="174" spans="1:11" x14ac:dyDescent="0.2">
      <c r="A174" s="627">
        <v>0.38958335066666328</v>
      </c>
      <c r="K174" s="627">
        <v>0.38958335066666328</v>
      </c>
    </row>
    <row r="175" spans="1:11" x14ac:dyDescent="0.2">
      <c r="A175" s="627">
        <v>0.38993057266666326</v>
      </c>
      <c r="K175" s="627">
        <v>0.38993057266666326</v>
      </c>
    </row>
    <row r="176" spans="1:11" x14ac:dyDescent="0.2">
      <c r="A176" s="627">
        <v>0.39027779466666324</v>
      </c>
      <c r="K176" s="627">
        <v>0.39027779466666324</v>
      </c>
    </row>
    <row r="177" spans="1:11" x14ac:dyDescent="0.2">
      <c r="A177" s="627">
        <v>0.39062501666666322</v>
      </c>
      <c r="K177" s="627">
        <v>0.39062501666666322</v>
      </c>
    </row>
    <row r="178" spans="1:11" x14ac:dyDescent="0.2">
      <c r="A178" s="627">
        <v>0.3909722386666632</v>
      </c>
      <c r="K178" s="627">
        <v>0.3909722386666632</v>
      </c>
    </row>
    <row r="179" spans="1:11" x14ac:dyDescent="0.2">
      <c r="A179" s="627">
        <v>0.39131946066666318</v>
      </c>
      <c r="K179" s="627">
        <v>0.39131946066666318</v>
      </c>
    </row>
    <row r="180" spans="1:11" x14ac:dyDescent="0.2">
      <c r="A180" s="627">
        <v>0.39166668266666316</v>
      </c>
      <c r="K180" s="627">
        <v>0.39166668266666316</v>
      </c>
    </row>
    <row r="181" spans="1:11" x14ac:dyDescent="0.2">
      <c r="A181" s="627">
        <v>0.39201390466666314</v>
      </c>
      <c r="K181" s="627">
        <v>0.39201390466666314</v>
      </c>
    </row>
    <row r="182" spans="1:11" ht="15" x14ac:dyDescent="0.25">
      <c r="A182" s="626">
        <v>0.39236112666666312</v>
      </c>
      <c r="K182" s="626">
        <v>0.39236112666666312</v>
      </c>
    </row>
    <row r="183" spans="1:11" x14ac:dyDescent="0.2">
      <c r="A183" s="627">
        <v>0.3927083486666631</v>
      </c>
      <c r="K183" s="627">
        <v>0.3927083486666631</v>
      </c>
    </row>
    <row r="184" spans="1:11" x14ac:dyDescent="0.2">
      <c r="A184" s="627">
        <v>0.39305557066666308</v>
      </c>
      <c r="K184" s="627">
        <v>0.39305557066666308</v>
      </c>
    </row>
    <row r="185" spans="1:11" x14ac:dyDescent="0.2">
      <c r="A185" s="627">
        <v>0.39340279266666306</v>
      </c>
      <c r="K185" s="627">
        <v>0.39340279266666306</v>
      </c>
    </row>
    <row r="186" spans="1:11" x14ac:dyDescent="0.2">
      <c r="A186" s="627">
        <v>0.39375001466666304</v>
      </c>
      <c r="K186" s="627">
        <v>0.39375001466666304</v>
      </c>
    </row>
    <row r="187" spans="1:11" x14ac:dyDescent="0.2">
      <c r="A187" s="627">
        <v>0.39409723666666302</v>
      </c>
      <c r="K187" s="627">
        <v>0.39409723666666302</v>
      </c>
    </row>
    <row r="188" spans="1:11" x14ac:dyDescent="0.2">
      <c r="A188" s="627">
        <v>0.394444458666663</v>
      </c>
      <c r="K188" s="627">
        <v>0.394444458666663</v>
      </c>
    </row>
    <row r="189" spans="1:11" x14ac:dyDescent="0.2">
      <c r="A189" s="627">
        <v>0.39479168066666298</v>
      </c>
      <c r="K189" s="627">
        <v>0.39479168066666298</v>
      </c>
    </row>
    <row r="190" spans="1:11" x14ac:dyDescent="0.2">
      <c r="A190" s="627">
        <v>0.39513890266666296</v>
      </c>
      <c r="K190" s="627">
        <v>0.39513890266666296</v>
      </c>
    </row>
    <row r="191" spans="1:11" x14ac:dyDescent="0.2">
      <c r="A191" s="627">
        <v>0.39548612466666294</v>
      </c>
      <c r="K191" s="627">
        <v>0.39548612466666294</v>
      </c>
    </row>
    <row r="192" spans="1:11" ht="15" x14ac:dyDescent="0.25">
      <c r="A192" s="626">
        <v>0.39583334666666292</v>
      </c>
      <c r="K192" s="626">
        <v>0.39583334666666292</v>
      </c>
    </row>
    <row r="193" spans="1:11" x14ac:dyDescent="0.2">
      <c r="A193" s="627">
        <v>0.3961805686666629</v>
      </c>
      <c r="K193" s="627">
        <v>0.3961805686666629</v>
      </c>
    </row>
    <row r="194" spans="1:11" x14ac:dyDescent="0.2">
      <c r="A194" s="627">
        <v>0.39652779066666288</v>
      </c>
      <c r="K194" s="627">
        <v>0.39652779066666288</v>
      </c>
    </row>
    <row r="195" spans="1:11" x14ac:dyDescent="0.2">
      <c r="A195" s="627">
        <v>0.39687501266666286</v>
      </c>
      <c r="K195" s="627">
        <v>0.39687501266666286</v>
      </c>
    </row>
    <row r="196" spans="1:11" x14ac:dyDescent="0.2">
      <c r="A196" s="627">
        <v>0.39722223466666284</v>
      </c>
      <c r="K196" s="627">
        <v>0.39722223466666284</v>
      </c>
    </row>
    <row r="197" spans="1:11" x14ac:dyDescent="0.2">
      <c r="A197" s="627">
        <v>0.39756945666666282</v>
      </c>
      <c r="K197" s="627">
        <v>0.39756945666666282</v>
      </c>
    </row>
    <row r="198" spans="1:11" x14ac:dyDescent="0.2">
      <c r="A198" s="627">
        <v>0.3979166786666628</v>
      </c>
      <c r="K198" s="627">
        <v>0.3979166786666628</v>
      </c>
    </row>
    <row r="199" spans="1:11" x14ac:dyDescent="0.2">
      <c r="A199" s="627">
        <v>0.39826390066666278</v>
      </c>
      <c r="K199" s="627">
        <v>0.39826390066666278</v>
      </c>
    </row>
    <row r="200" spans="1:11" x14ac:dyDescent="0.2">
      <c r="A200" s="627">
        <v>0.39861112266666276</v>
      </c>
      <c r="K200" s="627">
        <v>0.39861112266666276</v>
      </c>
    </row>
    <row r="201" spans="1:11" x14ac:dyDescent="0.2">
      <c r="A201" s="627">
        <v>0.39895834466666275</v>
      </c>
      <c r="K201" s="627">
        <v>0.39895834466666275</v>
      </c>
    </row>
    <row r="202" spans="1:11" ht="15" x14ac:dyDescent="0.25">
      <c r="A202" s="626">
        <v>0.39930556666666273</v>
      </c>
      <c r="K202" s="626">
        <v>0.39930556666666273</v>
      </c>
    </row>
    <row r="203" spans="1:11" x14ac:dyDescent="0.2">
      <c r="A203" s="627">
        <v>0.39965278866666271</v>
      </c>
      <c r="K203" s="627">
        <v>0.39965278866666271</v>
      </c>
    </row>
    <row r="204" spans="1:11" x14ac:dyDescent="0.2">
      <c r="A204" s="627">
        <v>0.40000001066666269</v>
      </c>
      <c r="K204" s="627">
        <v>0.40000001066666269</v>
      </c>
    </row>
    <row r="205" spans="1:11" x14ac:dyDescent="0.2">
      <c r="A205" s="627">
        <v>0.40034723266666267</v>
      </c>
      <c r="K205" s="627">
        <v>0.40034723266666267</v>
      </c>
    </row>
    <row r="206" spans="1:11" x14ac:dyDescent="0.2">
      <c r="A206" s="627">
        <v>0.40069445466666265</v>
      </c>
      <c r="K206" s="627">
        <v>0.40069445466666265</v>
      </c>
    </row>
    <row r="207" spans="1:11" x14ac:dyDescent="0.2">
      <c r="A207" s="627">
        <v>0.40104167666666263</v>
      </c>
      <c r="K207" s="627">
        <v>0.40104167666666263</v>
      </c>
    </row>
    <row r="208" spans="1:11" x14ac:dyDescent="0.2">
      <c r="A208" s="627">
        <v>0.40138889866666261</v>
      </c>
      <c r="K208" s="627">
        <v>0.40138889866666261</v>
      </c>
    </row>
    <row r="209" spans="1:11" x14ac:dyDescent="0.2">
      <c r="A209" s="627">
        <v>0.40173612066666259</v>
      </c>
      <c r="K209" s="627">
        <v>0.40173612066666259</v>
      </c>
    </row>
    <row r="210" spans="1:11" x14ac:dyDescent="0.2">
      <c r="A210" s="627">
        <v>0.40208334266666257</v>
      </c>
      <c r="K210" s="627">
        <v>0.40208334266666257</v>
      </c>
    </row>
    <row r="211" spans="1:11" x14ac:dyDescent="0.2">
      <c r="A211" s="627">
        <v>0.40243056466666255</v>
      </c>
      <c r="K211" s="627">
        <v>0.40243056466666255</v>
      </c>
    </row>
    <row r="212" spans="1:11" ht="15" x14ac:dyDescent="0.25">
      <c r="A212" s="626">
        <v>0.40277778666666253</v>
      </c>
      <c r="K212" s="626">
        <v>0.40277778666666253</v>
      </c>
    </row>
    <row r="213" spans="1:11" x14ac:dyDescent="0.2">
      <c r="A213" s="627">
        <v>0.40312500866666251</v>
      </c>
      <c r="K213" s="627">
        <v>0.40312500866666251</v>
      </c>
    </row>
    <row r="214" spans="1:11" x14ac:dyDescent="0.2">
      <c r="A214" s="627">
        <v>0.40347223066666249</v>
      </c>
      <c r="K214" s="627">
        <v>0.40347223066666249</v>
      </c>
    </row>
    <row r="215" spans="1:11" x14ac:dyDescent="0.2">
      <c r="A215" s="627">
        <v>0.40381945266666247</v>
      </c>
      <c r="K215" s="627">
        <v>0.40381945266666247</v>
      </c>
    </row>
    <row r="216" spans="1:11" x14ac:dyDescent="0.2">
      <c r="A216" s="627">
        <v>0.40416667466666245</v>
      </c>
      <c r="K216" s="627">
        <v>0.40416667466666245</v>
      </c>
    </row>
    <row r="217" spans="1:11" x14ac:dyDescent="0.2">
      <c r="A217" s="627">
        <v>0.40451389666666243</v>
      </c>
      <c r="K217" s="627">
        <v>0.40451389666666243</v>
      </c>
    </row>
    <row r="218" spans="1:11" x14ac:dyDescent="0.2">
      <c r="A218" s="627">
        <v>0.40486111866666241</v>
      </c>
      <c r="K218" s="627">
        <v>0.40486111866666241</v>
      </c>
    </row>
    <row r="219" spans="1:11" x14ac:dyDescent="0.2">
      <c r="A219" s="627">
        <v>0.40520834066666239</v>
      </c>
      <c r="K219" s="627">
        <v>0.40520834066666239</v>
      </c>
    </row>
    <row r="220" spans="1:11" x14ac:dyDescent="0.2">
      <c r="A220" s="627">
        <v>0.40555556266666237</v>
      </c>
      <c r="K220" s="627">
        <v>0.40555556266666237</v>
      </c>
    </row>
    <row r="221" spans="1:11" x14ac:dyDescent="0.2">
      <c r="A221" s="627">
        <v>0.40590278466666235</v>
      </c>
      <c r="K221" s="627">
        <v>0.40590278466666235</v>
      </c>
    </row>
    <row r="222" spans="1:11" ht="15" x14ac:dyDescent="0.25">
      <c r="A222" s="626">
        <v>0.40625000666666233</v>
      </c>
      <c r="K222" s="626">
        <v>0.40625000666666233</v>
      </c>
    </row>
    <row r="223" spans="1:11" x14ac:dyDescent="0.2">
      <c r="A223" s="627">
        <v>0.40659722866666231</v>
      </c>
      <c r="K223" s="627">
        <v>0.40659722866666231</v>
      </c>
    </row>
    <row r="224" spans="1:11" x14ac:dyDescent="0.2">
      <c r="A224" s="627">
        <v>0.40694445066666229</v>
      </c>
      <c r="K224" s="627">
        <v>0.40694445066666229</v>
      </c>
    </row>
    <row r="225" spans="1:11" x14ac:dyDescent="0.2">
      <c r="A225" s="627">
        <v>0.40729167266666227</v>
      </c>
      <c r="K225" s="627">
        <v>0.40729167266666227</v>
      </c>
    </row>
    <row r="226" spans="1:11" x14ac:dyDescent="0.2">
      <c r="A226" s="627">
        <v>0.40763889466666225</v>
      </c>
      <c r="K226" s="627">
        <v>0.40763889466666225</v>
      </c>
    </row>
    <row r="227" spans="1:11" x14ac:dyDescent="0.2">
      <c r="A227" s="627">
        <v>0.40798611666666224</v>
      </c>
      <c r="K227" s="627">
        <v>0.40798611666666224</v>
      </c>
    </row>
    <row r="228" spans="1:11" x14ac:dyDescent="0.2">
      <c r="A228" s="627">
        <v>0.40833333866666222</v>
      </c>
      <c r="K228" s="627">
        <v>0.40833333866666222</v>
      </c>
    </row>
    <row r="229" spans="1:11" x14ac:dyDescent="0.2">
      <c r="A229" s="627">
        <v>0.4086805606666622</v>
      </c>
      <c r="K229" s="627">
        <v>0.4086805606666622</v>
      </c>
    </row>
    <row r="230" spans="1:11" x14ac:dyDescent="0.2">
      <c r="A230" s="627">
        <v>0.40902778266666218</v>
      </c>
      <c r="K230" s="627">
        <v>0.40902778266666218</v>
      </c>
    </row>
    <row r="231" spans="1:11" x14ac:dyDescent="0.2">
      <c r="A231" s="627">
        <v>0.40937500466666216</v>
      </c>
      <c r="K231" s="627">
        <v>0.40937500466666216</v>
      </c>
    </row>
    <row r="232" spans="1:11" ht="15" x14ac:dyDescent="0.25">
      <c r="A232" s="626">
        <v>0.40972222666666214</v>
      </c>
      <c r="K232" s="626">
        <v>0.40972222666666214</v>
      </c>
    </row>
    <row r="233" spans="1:11" x14ac:dyDescent="0.2">
      <c r="A233" s="627">
        <v>0.41006944866666212</v>
      </c>
      <c r="K233" s="627">
        <v>0.41006944866666212</v>
      </c>
    </row>
    <row r="234" spans="1:11" x14ac:dyDescent="0.2">
      <c r="A234" s="627">
        <v>0.4104166706666621</v>
      </c>
      <c r="K234" s="627">
        <v>0.4104166706666621</v>
      </c>
    </row>
    <row r="235" spans="1:11" x14ac:dyDescent="0.2">
      <c r="A235" s="627">
        <v>0.41076389266666208</v>
      </c>
      <c r="K235" s="627">
        <v>0.41076389266666208</v>
      </c>
    </row>
    <row r="236" spans="1:11" x14ac:dyDescent="0.2">
      <c r="A236" s="627">
        <v>0.41111111466666206</v>
      </c>
      <c r="K236" s="627">
        <v>0.41111111466666206</v>
      </c>
    </row>
    <row r="237" spans="1:11" x14ac:dyDescent="0.2">
      <c r="A237" s="627">
        <v>0.41145833666666204</v>
      </c>
      <c r="K237" s="627">
        <v>0.41145833666666204</v>
      </c>
    </row>
    <row r="238" spans="1:11" x14ac:dyDescent="0.2">
      <c r="A238" s="627">
        <v>0.41180555866666202</v>
      </c>
      <c r="K238" s="627">
        <v>0.41180555866666202</v>
      </c>
    </row>
    <row r="239" spans="1:11" x14ac:dyDescent="0.2">
      <c r="A239" s="627">
        <v>0.412152780666662</v>
      </c>
      <c r="K239" s="627">
        <v>0.412152780666662</v>
      </c>
    </row>
    <row r="240" spans="1:11" x14ac:dyDescent="0.2">
      <c r="A240" s="627">
        <v>0.41250000266666198</v>
      </c>
      <c r="K240" s="627">
        <v>0.41250000266666198</v>
      </c>
    </row>
    <row r="241" spans="1:11" x14ac:dyDescent="0.2">
      <c r="A241" s="627">
        <v>0.41284722466666196</v>
      </c>
      <c r="K241" s="627">
        <v>0.41284722466666196</v>
      </c>
    </row>
    <row r="242" spans="1:11" ht="15" x14ac:dyDescent="0.25">
      <c r="A242" s="626">
        <v>0.41319444666666194</v>
      </c>
      <c r="K242" s="626">
        <v>0.41319444666666194</v>
      </c>
    </row>
    <row r="243" spans="1:11" x14ac:dyDescent="0.2">
      <c r="A243" s="627">
        <v>0.41354166866666192</v>
      </c>
      <c r="K243" s="627">
        <v>0.41354166866666192</v>
      </c>
    </row>
    <row r="244" spans="1:11" x14ac:dyDescent="0.2">
      <c r="A244" s="627">
        <v>0.4138888906666619</v>
      </c>
      <c r="K244" s="627">
        <v>0.4138888906666619</v>
      </c>
    </row>
    <row r="245" spans="1:11" x14ac:dyDescent="0.2">
      <c r="A245" s="627">
        <v>0.41423611266666188</v>
      </c>
      <c r="K245" s="627">
        <v>0.41423611266666188</v>
      </c>
    </row>
    <row r="246" spans="1:11" x14ac:dyDescent="0.2">
      <c r="A246" s="627">
        <v>0.41458333466666186</v>
      </c>
      <c r="K246" s="627">
        <v>0.41458333466666186</v>
      </c>
    </row>
    <row r="247" spans="1:11" x14ac:dyDescent="0.2">
      <c r="A247" s="627">
        <v>0.41493055666666184</v>
      </c>
      <c r="K247" s="627">
        <v>0.41493055666666184</v>
      </c>
    </row>
    <row r="248" spans="1:11" x14ac:dyDescent="0.2">
      <c r="A248" s="627">
        <v>0.41527777866666182</v>
      </c>
      <c r="K248" s="627">
        <v>0.41527777866666182</v>
      </c>
    </row>
    <row r="249" spans="1:11" x14ac:dyDescent="0.2">
      <c r="A249" s="627">
        <v>0.4156250006666618</v>
      </c>
      <c r="K249" s="627">
        <v>0.4156250006666618</v>
      </c>
    </row>
    <row r="250" spans="1:11" x14ac:dyDescent="0.2">
      <c r="A250" s="627">
        <v>0.41597222266666178</v>
      </c>
      <c r="K250" s="627">
        <v>0.41597222266666178</v>
      </c>
    </row>
    <row r="251" spans="1:11" x14ac:dyDescent="0.2">
      <c r="A251" s="627">
        <v>0.41631944466666176</v>
      </c>
      <c r="K251" s="627">
        <v>0.41631944466666176</v>
      </c>
    </row>
    <row r="252" spans="1:11" ht="15" x14ac:dyDescent="0.25">
      <c r="A252" s="626">
        <v>0.41666666666666174</v>
      </c>
      <c r="K252" s="626">
        <v>0.41666666666666174</v>
      </c>
    </row>
    <row r="253" spans="1:11" x14ac:dyDescent="0.2">
      <c r="A253" s="627">
        <v>0.41701388866666173</v>
      </c>
      <c r="K253" s="627">
        <v>0.41701388866666173</v>
      </c>
    </row>
    <row r="254" spans="1:11" x14ac:dyDescent="0.2">
      <c r="A254" s="627">
        <v>0.41736111066666171</v>
      </c>
      <c r="K254" s="627">
        <v>0.41736111066666171</v>
      </c>
    </row>
    <row r="255" spans="1:11" x14ac:dyDescent="0.2">
      <c r="A255" s="627">
        <v>0.41770833266666169</v>
      </c>
      <c r="K255" s="627">
        <v>0.41770833266666169</v>
      </c>
    </row>
    <row r="256" spans="1:11" x14ac:dyDescent="0.2">
      <c r="A256" s="627">
        <v>0.41805555466666167</v>
      </c>
      <c r="K256" s="627">
        <v>0.41805555466666167</v>
      </c>
    </row>
    <row r="257" spans="1:11" x14ac:dyDescent="0.2">
      <c r="A257" s="627">
        <v>0.41840277666666165</v>
      </c>
      <c r="K257" s="627">
        <v>0.41840277666666165</v>
      </c>
    </row>
    <row r="258" spans="1:11" x14ac:dyDescent="0.2">
      <c r="A258" s="627">
        <v>0.41874999866666163</v>
      </c>
      <c r="K258" s="627">
        <v>0.41874999866666163</v>
      </c>
    </row>
    <row r="259" spans="1:11" x14ac:dyDescent="0.2">
      <c r="A259" s="627">
        <v>0.41909722066666161</v>
      </c>
      <c r="K259" s="627">
        <v>0.41909722066666161</v>
      </c>
    </row>
    <row r="260" spans="1:11" x14ac:dyDescent="0.2">
      <c r="A260" s="627">
        <v>0.41944444266666159</v>
      </c>
      <c r="K260" s="627">
        <v>0.41944444266666159</v>
      </c>
    </row>
    <row r="261" spans="1:11" x14ac:dyDescent="0.2">
      <c r="A261" s="627">
        <v>0.41979166466666157</v>
      </c>
      <c r="K261" s="627">
        <v>0.41979166466666157</v>
      </c>
    </row>
    <row r="262" spans="1:11" ht="15" x14ac:dyDescent="0.25">
      <c r="A262" s="626">
        <v>0.42013888666666155</v>
      </c>
      <c r="K262" s="626">
        <v>0.42013888666666155</v>
      </c>
    </row>
    <row r="263" spans="1:11" x14ac:dyDescent="0.2">
      <c r="A263" s="627">
        <v>0.42048610866666153</v>
      </c>
      <c r="K263" s="627">
        <v>0.42048610866666153</v>
      </c>
    </row>
    <row r="264" spans="1:11" x14ac:dyDescent="0.2">
      <c r="A264" s="627">
        <v>0.42083333066666151</v>
      </c>
      <c r="K264" s="627">
        <v>0.42083333066666151</v>
      </c>
    </row>
    <row r="265" spans="1:11" x14ac:dyDescent="0.2">
      <c r="A265" s="627">
        <v>0.42118055266666149</v>
      </c>
      <c r="K265" s="627">
        <v>0.42118055266666149</v>
      </c>
    </row>
    <row r="266" spans="1:11" x14ac:dyDescent="0.2">
      <c r="A266" s="627">
        <v>0.42152777466666147</v>
      </c>
      <c r="K266" s="627">
        <v>0.42152777466666147</v>
      </c>
    </row>
    <row r="267" spans="1:11" x14ac:dyDescent="0.2">
      <c r="A267" s="627">
        <v>0.42187499666666145</v>
      </c>
      <c r="K267" s="627">
        <v>0.42187499666666145</v>
      </c>
    </row>
    <row r="268" spans="1:11" x14ac:dyDescent="0.2">
      <c r="A268" s="627">
        <v>0.42222221866666143</v>
      </c>
      <c r="K268" s="627">
        <v>0.42222221866666143</v>
      </c>
    </row>
    <row r="269" spans="1:11" x14ac:dyDescent="0.2">
      <c r="A269" s="627">
        <v>0.42256944066666141</v>
      </c>
      <c r="K269" s="627">
        <v>0.42256944066666141</v>
      </c>
    </row>
    <row r="270" spans="1:11" x14ac:dyDescent="0.2">
      <c r="A270" s="627">
        <v>0.42291666266666139</v>
      </c>
      <c r="K270" s="627">
        <v>0.42291666266666139</v>
      </c>
    </row>
    <row r="271" spans="1:11" x14ac:dyDescent="0.2">
      <c r="A271" s="627">
        <v>0.42326388466666137</v>
      </c>
      <c r="K271" s="627">
        <v>0.42326388466666137</v>
      </c>
    </row>
    <row r="272" spans="1:11" ht="15" x14ac:dyDescent="0.25">
      <c r="A272" s="626">
        <v>0.42361110666666135</v>
      </c>
      <c r="K272" s="626">
        <v>0.42361110666666135</v>
      </c>
    </row>
    <row r="273" spans="1:11" x14ac:dyDescent="0.2">
      <c r="A273" s="627">
        <v>0.42395832866666133</v>
      </c>
      <c r="K273" s="627">
        <v>0.42395832866666133</v>
      </c>
    </row>
    <row r="274" spans="1:11" x14ac:dyDescent="0.2">
      <c r="A274" s="627">
        <v>0.42430555066666131</v>
      </c>
      <c r="K274" s="627">
        <v>0.42430555066666131</v>
      </c>
    </row>
    <row r="275" spans="1:11" x14ac:dyDescent="0.2">
      <c r="A275" s="627">
        <v>0.42465277266666129</v>
      </c>
      <c r="K275" s="627">
        <v>0.42465277266666129</v>
      </c>
    </row>
    <row r="276" spans="1:11" x14ac:dyDescent="0.2">
      <c r="A276" s="627">
        <v>0.42499999466666127</v>
      </c>
      <c r="K276" s="627">
        <v>0.42499999466666127</v>
      </c>
    </row>
    <row r="277" spans="1:11" x14ac:dyDescent="0.2">
      <c r="A277" s="627">
        <v>0.42534721666666125</v>
      </c>
      <c r="K277" s="627">
        <v>0.42534721666666125</v>
      </c>
    </row>
    <row r="278" spans="1:11" x14ac:dyDescent="0.2">
      <c r="A278" s="627">
        <v>0.42569443866666123</v>
      </c>
      <c r="K278" s="627">
        <v>0.42569443866666123</v>
      </c>
    </row>
    <row r="279" spans="1:11" x14ac:dyDescent="0.2">
      <c r="A279" s="627">
        <v>0.42604166066666121</v>
      </c>
      <c r="K279" s="627">
        <v>0.42604166066666121</v>
      </c>
    </row>
    <row r="280" spans="1:11" x14ac:dyDescent="0.2">
      <c r="A280" s="627">
        <v>0.4263888826666612</v>
      </c>
      <c r="K280" s="627">
        <v>0.4263888826666612</v>
      </c>
    </row>
    <row r="281" spans="1:11" x14ac:dyDescent="0.2">
      <c r="A281" s="627">
        <v>0.42673610466666118</v>
      </c>
      <c r="K281" s="627">
        <v>0.42673610466666118</v>
      </c>
    </row>
    <row r="282" spans="1:11" ht="15" x14ac:dyDescent="0.25">
      <c r="A282" s="626">
        <v>0.42708332666666116</v>
      </c>
      <c r="K282" s="626">
        <v>0.42708332666666116</v>
      </c>
    </row>
    <row r="283" spans="1:11" x14ac:dyDescent="0.2">
      <c r="A283" s="627">
        <v>0.42743054866666114</v>
      </c>
      <c r="K283" s="627">
        <v>0.42743054866666114</v>
      </c>
    </row>
    <row r="284" spans="1:11" x14ac:dyDescent="0.2">
      <c r="A284" s="627">
        <v>0.42777777066666112</v>
      </c>
      <c r="K284" s="627">
        <v>0.42777777066666112</v>
      </c>
    </row>
    <row r="285" spans="1:11" x14ac:dyDescent="0.2">
      <c r="A285" s="627">
        <v>0.4281249926666611</v>
      </c>
      <c r="K285" s="627">
        <v>0.4281249926666611</v>
      </c>
    </row>
    <row r="286" spans="1:11" x14ac:dyDescent="0.2">
      <c r="A286" s="627">
        <v>0.42847221466666108</v>
      </c>
      <c r="K286" s="627">
        <v>0.42847221466666108</v>
      </c>
    </row>
    <row r="287" spans="1:11" x14ac:dyDescent="0.2">
      <c r="A287" s="627">
        <v>0.42881943666666106</v>
      </c>
      <c r="K287" s="627">
        <v>0.42881943666666106</v>
      </c>
    </row>
    <row r="288" spans="1:11" x14ac:dyDescent="0.2">
      <c r="A288" s="627">
        <v>0.42916665866666104</v>
      </c>
      <c r="K288" s="627">
        <v>0.42916665866666104</v>
      </c>
    </row>
    <row r="289" spans="1:11" x14ac:dyDescent="0.2">
      <c r="A289" s="627">
        <v>0.42951388066666102</v>
      </c>
      <c r="K289" s="627">
        <v>0.42951388066666102</v>
      </c>
    </row>
    <row r="290" spans="1:11" x14ac:dyDescent="0.2">
      <c r="A290" s="627">
        <v>0.429861102666661</v>
      </c>
      <c r="K290" s="627">
        <v>0.429861102666661</v>
      </c>
    </row>
    <row r="291" spans="1:11" x14ac:dyDescent="0.2">
      <c r="A291" s="627">
        <v>0.43020832466666098</v>
      </c>
      <c r="K291" s="627">
        <v>0.43020832466666098</v>
      </c>
    </row>
    <row r="292" spans="1:11" ht="15" x14ac:dyDescent="0.25">
      <c r="A292" s="626">
        <v>0.43055554666666096</v>
      </c>
      <c r="K292" s="626">
        <v>0.43055554666666096</v>
      </c>
    </row>
    <row r="293" spans="1:11" x14ac:dyDescent="0.2">
      <c r="A293" s="627">
        <v>0.43090276866666094</v>
      </c>
      <c r="K293" s="627">
        <v>0.43090276866666094</v>
      </c>
    </row>
    <row r="294" spans="1:11" x14ac:dyDescent="0.2">
      <c r="A294" s="627">
        <v>0.43124999066666092</v>
      </c>
      <c r="K294" s="627">
        <v>0.43124999066666092</v>
      </c>
    </row>
    <row r="295" spans="1:11" x14ac:dyDescent="0.2">
      <c r="A295" s="627">
        <v>0.4315972126666609</v>
      </c>
      <c r="K295" s="627">
        <v>0.4315972126666609</v>
      </c>
    </row>
    <row r="296" spans="1:11" x14ac:dyDescent="0.2">
      <c r="A296" s="627">
        <v>0.43194443466666088</v>
      </c>
      <c r="K296" s="627">
        <v>0.43194443466666088</v>
      </c>
    </row>
    <row r="297" spans="1:11" x14ac:dyDescent="0.2">
      <c r="A297" s="627">
        <v>0.43229165666666086</v>
      </c>
      <c r="K297" s="627">
        <v>0.43229165666666086</v>
      </c>
    </row>
    <row r="298" spans="1:11" x14ac:dyDescent="0.2">
      <c r="A298" s="627">
        <v>0.43263887866666084</v>
      </c>
      <c r="K298" s="627">
        <v>0.43263887866666084</v>
      </c>
    </row>
    <row r="299" spans="1:11" x14ac:dyDescent="0.2">
      <c r="A299" s="627">
        <v>0.43298610066666082</v>
      </c>
      <c r="K299" s="627">
        <v>0.43298610066666082</v>
      </c>
    </row>
    <row r="300" spans="1:11" x14ac:dyDescent="0.2">
      <c r="A300" s="627">
        <v>0.4333333226666608</v>
      </c>
      <c r="K300" s="627">
        <v>0.4333333226666608</v>
      </c>
    </row>
    <row r="301" spans="1:11" x14ac:dyDescent="0.2">
      <c r="A301" s="627">
        <v>0.43368054466666078</v>
      </c>
      <c r="K301" s="627">
        <v>0.43368054466666078</v>
      </c>
    </row>
    <row r="302" spans="1:11" ht="15" x14ac:dyDescent="0.25">
      <c r="A302" s="626">
        <v>0.43402776666666076</v>
      </c>
      <c r="K302" s="626">
        <v>0.43402776666666076</v>
      </c>
    </row>
    <row r="303" spans="1:11" x14ac:dyDescent="0.2">
      <c r="A303" s="627">
        <v>0.43437498866666074</v>
      </c>
      <c r="K303" s="627">
        <v>0.43437498866666074</v>
      </c>
    </row>
    <row r="304" spans="1:11" x14ac:dyDescent="0.2">
      <c r="A304" s="627">
        <v>0.43472221066666072</v>
      </c>
      <c r="K304" s="627">
        <v>0.43472221066666072</v>
      </c>
    </row>
    <row r="305" spans="1:11" x14ac:dyDescent="0.2">
      <c r="A305" s="627">
        <v>0.4350694326666607</v>
      </c>
      <c r="K305" s="627">
        <v>0.4350694326666607</v>
      </c>
    </row>
    <row r="306" spans="1:11" x14ac:dyDescent="0.2">
      <c r="A306" s="627">
        <v>0.43541665466666069</v>
      </c>
      <c r="K306" s="627">
        <v>0.43541665466666069</v>
      </c>
    </row>
    <row r="307" spans="1:11" x14ac:dyDescent="0.2">
      <c r="A307" s="627">
        <v>0.43576387666666067</v>
      </c>
      <c r="K307" s="627">
        <v>0.43576387666666067</v>
      </c>
    </row>
    <row r="308" spans="1:11" x14ac:dyDescent="0.2">
      <c r="A308" s="627">
        <v>0.43611109866666065</v>
      </c>
      <c r="K308" s="627">
        <v>0.43611109866666065</v>
      </c>
    </row>
    <row r="309" spans="1:11" x14ac:dyDescent="0.2">
      <c r="A309" s="627">
        <v>0.43645832066666063</v>
      </c>
      <c r="K309" s="627">
        <v>0.43645832066666063</v>
      </c>
    </row>
    <row r="310" spans="1:11" x14ac:dyDescent="0.2">
      <c r="A310" s="627">
        <v>0.43680554266666061</v>
      </c>
      <c r="K310" s="627">
        <v>0.43680554266666061</v>
      </c>
    </row>
    <row r="311" spans="1:11" x14ac:dyDescent="0.2">
      <c r="A311" s="627">
        <v>0.43715276466666059</v>
      </c>
      <c r="K311" s="627">
        <v>0.43715276466666059</v>
      </c>
    </row>
    <row r="312" spans="1:11" ht="15" x14ac:dyDescent="0.25">
      <c r="A312" s="626">
        <v>0.43749998666666057</v>
      </c>
      <c r="K312" s="626">
        <v>0.43749998666666057</v>
      </c>
    </row>
    <row r="313" spans="1:11" x14ac:dyDescent="0.2">
      <c r="A313" s="627">
        <v>0.43784720866666055</v>
      </c>
      <c r="K313" s="627">
        <v>0.43784720866666055</v>
      </c>
    </row>
    <row r="314" spans="1:11" x14ac:dyDescent="0.2">
      <c r="A314" s="627">
        <v>0.43819443066666053</v>
      </c>
      <c r="K314" s="627">
        <v>0.43819443066666053</v>
      </c>
    </row>
    <row r="315" spans="1:11" x14ac:dyDescent="0.2">
      <c r="A315" s="627">
        <v>0.43854165266666051</v>
      </c>
      <c r="K315" s="627">
        <v>0.43854165266666051</v>
      </c>
    </row>
    <row r="316" spans="1:11" x14ac:dyDescent="0.2">
      <c r="A316" s="627">
        <v>0.43888887466666049</v>
      </c>
      <c r="K316" s="627">
        <v>0.43888887466666049</v>
      </c>
    </row>
    <row r="317" spans="1:11" x14ac:dyDescent="0.2">
      <c r="A317" s="627">
        <v>0.43923609666666047</v>
      </c>
      <c r="K317" s="627">
        <v>0.43923609666666047</v>
      </c>
    </row>
    <row r="318" spans="1:11" x14ac:dyDescent="0.2">
      <c r="A318" s="627">
        <v>0.43958331866666045</v>
      </c>
      <c r="K318" s="627">
        <v>0.43958331866666045</v>
      </c>
    </row>
    <row r="319" spans="1:11" x14ac:dyDescent="0.2">
      <c r="A319" s="627">
        <v>0.43993054066666043</v>
      </c>
      <c r="K319" s="627">
        <v>0.43993054066666043</v>
      </c>
    </row>
    <row r="320" spans="1:11" x14ac:dyDescent="0.2">
      <c r="A320" s="627">
        <v>0.44027776266666041</v>
      </c>
      <c r="K320" s="627">
        <v>0.44027776266666041</v>
      </c>
    </row>
    <row r="321" spans="1:11" x14ac:dyDescent="0.2">
      <c r="A321" s="627">
        <v>0.44062498466666039</v>
      </c>
      <c r="K321" s="627">
        <v>0.44062498466666039</v>
      </c>
    </row>
    <row r="322" spans="1:11" ht="15" x14ac:dyDescent="0.25">
      <c r="A322" s="626">
        <v>0.44097220666666037</v>
      </c>
      <c r="K322" s="626">
        <v>0.44097220666666037</v>
      </c>
    </row>
    <row r="323" spans="1:11" x14ac:dyDescent="0.2">
      <c r="A323" s="627">
        <v>0.44131942866666035</v>
      </c>
      <c r="K323" s="627">
        <v>0.44131942866666035</v>
      </c>
    </row>
    <row r="324" spans="1:11" x14ac:dyDescent="0.2">
      <c r="A324" s="627">
        <v>0.44166665066666033</v>
      </c>
      <c r="K324" s="627">
        <v>0.44166665066666033</v>
      </c>
    </row>
    <row r="325" spans="1:11" x14ac:dyDescent="0.2">
      <c r="A325" s="627">
        <v>0.44201387266666031</v>
      </c>
      <c r="K325" s="627">
        <v>0.44201387266666031</v>
      </c>
    </row>
    <row r="326" spans="1:11" x14ac:dyDescent="0.2">
      <c r="A326" s="627">
        <v>0.44236109466666029</v>
      </c>
      <c r="K326" s="627">
        <v>0.44236109466666029</v>
      </c>
    </row>
    <row r="327" spans="1:11" x14ac:dyDescent="0.2">
      <c r="A327" s="627">
        <v>0.44270831666666027</v>
      </c>
      <c r="K327" s="627">
        <v>0.44270831666666027</v>
      </c>
    </row>
    <row r="328" spans="1:11" x14ac:dyDescent="0.2">
      <c r="A328" s="627">
        <v>0.44305553866666025</v>
      </c>
      <c r="K328" s="627">
        <v>0.44305553866666025</v>
      </c>
    </row>
    <row r="329" spans="1:11" x14ac:dyDescent="0.2">
      <c r="A329" s="627">
        <v>0.44340276066666023</v>
      </c>
      <c r="K329" s="627">
        <v>0.44340276066666023</v>
      </c>
    </row>
    <row r="330" spans="1:11" x14ac:dyDescent="0.2">
      <c r="A330" s="627">
        <v>0.44374998266666021</v>
      </c>
      <c r="K330" s="627">
        <v>0.44374998266666021</v>
      </c>
    </row>
    <row r="331" spans="1:11" x14ac:dyDescent="0.2">
      <c r="A331" s="627">
        <v>0.44409720466666019</v>
      </c>
      <c r="K331" s="627">
        <v>0.44409720466666019</v>
      </c>
    </row>
    <row r="332" spans="1:11" ht="15" x14ac:dyDescent="0.25">
      <c r="A332" s="626">
        <v>0.44444442666666018</v>
      </c>
      <c r="K332" s="626">
        <v>0.44444442666666018</v>
      </c>
    </row>
    <row r="333" spans="1:11" x14ac:dyDescent="0.2">
      <c r="A333" s="627">
        <v>0.44479164866666016</v>
      </c>
      <c r="K333" s="627">
        <v>0.44479164866666016</v>
      </c>
    </row>
    <row r="334" spans="1:11" x14ac:dyDescent="0.2">
      <c r="A334" s="627">
        <v>0.44513887066666014</v>
      </c>
      <c r="K334" s="627">
        <v>0.44513887066666014</v>
      </c>
    </row>
    <row r="335" spans="1:11" x14ac:dyDescent="0.2">
      <c r="A335" s="627">
        <v>0.44548609266666012</v>
      </c>
      <c r="K335" s="627">
        <v>0.44548609266666012</v>
      </c>
    </row>
    <row r="336" spans="1:11" x14ac:dyDescent="0.2">
      <c r="A336" s="627">
        <v>0.4458333146666601</v>
      </c>
      <c r="K336" s="627">
        <v>0.4458333146666601</v>
      </c>
    </row>
    <row r="337" spans="1:11" x14ac:dyDescent="0.2">
      <c r="A337" s="627">
        <v>0.44618053666666008</v>
      </c>
      <c r="K337" s="627">
        <v>0.44618053666666008</v>
      </c>
    </row>
    <row r="338" spans="1:11" x14ac:dyDescent="0.2">
      <c r="A338" s="627">
        <v>0.44652775866666006</v>
      </c>
      <c r="K338" s="627">
        <v>0.44652775866666006</v>
      </c>
    </row>
    <row r="339" spans="1:11" x14ac:dyDescent="0.2">
      <c r="A339" s="627">
        <v>0.44687498066666004</v>
      </c>
      <c r="K339" s="627">
        <v>0.44687498066666004</v>
      </c>
    </row>
    <row r="340" spans="1:11" x14ac:dyDescent="0.2">
      <c r="A340" s="627">
        <v>0.44722220266666002</v>
      </c>
      <c r="K340" s="627">
        <v>0.44722220266666002</v>
      </c>
    </row>
    <row r="341" spans="1:11" x14ac:dyDescent="0.2">
      <c r="A341" s="627">
        <v>0.44756942466666</v>
      </c>
      <c r="K341" s="627">
        <v>0.44756942466666</v>
      </c>
    </row>
    <row r="342" spans="1:11" ht="15" x14ac:dyDescent="0.25">
      <c r="A342" s="626">
        <v>0.44791664666665998</v>
      </c>
      <c r="K342" s="626">
        <v>0.44791664666665998</v>
      </c>
    </row>
    <row r="343" spans="1:11" x14ac:dyDescent="0.2">
      <c r="A343" s="627">
        <v>0.44826386866665996</v>
      </c>
      <c r="K343" s="627">
        <v>0.44826386866665996</v>
      </c>
    </row>
    <row r="344" spans="1:11" x14ac:dyDescent="0.2">
      <c r="A344" s="627">
        <v>0.44861109066665994</v>
      </c>
      <c r="K344" s="627">
        <v>0.44861109066665994</v>
      </c>
    </row>
    <row r="345" spans="1:11" x14ac:dyDescent="0.2">
      <c r="A345" s="627">
        <v>0.44895831266665992</v>
      </c>
      <c r="K345" s="627">
        <v>0.44895831266665992</v>
      </c>
    </row>
    <row r="346" spans="1:11" x14ac:dyDescent="0.2">
      <c r="A346" s="627">
        <v>0.4493055346666599</v>
      </c>
      <c r="K346" s="627">
        <v>0.4493055346666599</v>
      </c>
    </row>
    <row r="347" spans="1:11" x14ac:dyDescent="0.2">
      <c r="A347" s="627">
        <v>0.44965275666665988</v>
      </c>
      <c r="K347" s="627">
        <v>0.44965275666665988</v>
      </c>
    </row>
    <row r="348" spans="1:11" x14ac:dyDescent="0.2">
      <c r="A348" s="627">
        <v>0.44999997866665986</v>
      </c>
      <c r="K348" s="627">
        <v>0.44999997866665986</v>
      </c>
    </row>
    <row r="349" spans="1:11" x14ac:dyDescent="0.2">
      <c r="A349" s="627">
        <v>0.45034720066665984</v>
      </c>
      <c r="K349" s="627">
        <v>0.45034720066665984</v>
      </c>
    </row>
    <row r="350" spans="1:11" x14ac:dyDescent="0.2">
      <c r="A350" s="627">
        <v>0.45069442266665982</v>
      </c>
      <c r="K350" s="627">
        <v>0.45069442266665982</v>
      </c>
    </row>
    <row r="351" spans="1:11" x14ac:dyDescent="0.2">
      <c r="A351" s="627">
        <v>0.4510416446666598</v>
      </c>
      <c r="K351" s="627">
        <v>0.4510416446666598</v>
      </c>
    </row>
    <row r="352" spans="1:11" ht="15" x14ac:dyDescent="0.25">
      <c r="A352" s="626">
        <v>0.45138886666665978</v>
      </c>
      <c r="K352" s="626">
        <v>0.45138886666665978</v>
      </c>
    </row>
    <row r="353" spans="1:11" x14ac:dyDescent="0.2">
      <c r="A353" s="627">
        <v>0.45173608866665976</v>
      </c>
      <c r="K353" s="627">
        <v>0.45173608866665976</v>
      </c>
    </row>
    <row r="354" spans="1:11" x14ac:dyDescent="0.2">
      <c r="A354" s="627">
        <v>0.45208331066665974</v>
      </c>
      <c r="K354" s="627">
        <v>0.45208331066665974</v>
      </c>
    </row>
    <row r="355" spans="1:11" x14ac:dyDescent="0.2">
      <c r="A355" s="627">
        <v>0.45243053266665972</v>
      </c>
      <c r="K355" s="627">
        <v>0.45243053266665972</v>
      </c>
    </row>
    <row r="356" spans="1:11" x14ac:dyDescent="0.2">
      <c r="A356" s="627">
        <v>0.4527777546666597</v>
      </c>
      <c r="K356" s="627">
        <v>0.4527777546666597</v>
      </c>
    </row>
    <row r="357" spans="1:11" x14ac:dyDescent="0.2">
      <c r="A357" s="627">
        <v>0.45312497666665968</v>
      </c>
      <c r="K357" s="627">
        <v>0.45312497666665968</v>
      </c>
    </row>
    <row r="358" spans="1:11" x14ac:dyDescent="0.2">
      <c r="A358" s="627">
        <v>0.45347219866665966</v>
      </c>
      <c r="K358" s="627">
        <v>0.45347219866665966</v>
      </c>
    </row>
    <row r="359" spans="1:11" x14ac:dyDescent="0.2">
      <c r="A359" s="627">
        <v>0.45381942066665965</v>
      </c>
      <c r="K359" s="627">
        <v>0.45381942066665965</v>
      </c>
    </row>
    <row r="360" spans="1:11" x14ac:dyDescent="0.2">
      <c r="A360" s="627">
        <v>0.45416664266665963</v>
      </c>
      <c r="K360" s="627">
        <v>0.45416664266665963</v>
      </c>
    </row>
    <row r="361" spans="1:11" x14ac:dyDescent="0.2">
      <c r="A361" s="627">
        <v>0.45451386466665961</v>
      </c>
      <c r="K361" s="627">
        <v>0.45451386466665961</v>
      </c>
    </row>
    <row r="362" spans="1:11" ht="15" x14ac:dyDescent="0.25">
      <c r="A362" s="626">
        <v>0.45486108666665959</v>
      </c>
      <c r="D362" s="567"/>
      <c r="K362" s="626">
        <v>0.45486108666665959</v>
      </c>
    </row>
    <row r="363" spans="1:11" x14ac:dyDescent="0.2">
      <c r="A363" s="627">
        <v>0.45520830866665957</v>
      </c>
      <c r="D363" s="568"/>
      <c r="K363" s="627">
        <v>0.45520830866665957</v>
      </c>
    </row>
    <row r="364" spans="1:11" x14ac:dyDescent="0.2">
      <c r="A364" s="627">
        <v>0.45555553066665955</v>
      </c>
      <c r="D364" s="568"/>
      <c r="K364" s="627">
        <v>0.45555553066665955</v>
      </c>
    </row>
    <row r="365" spans="1:11" x14ac:dyDescent="0.2">
      <c r="A365" s="627">
        <v>0.45590275266665953</v>
      </c>
      <c r="D365" s="569"/>
      <c r="K365" s="627">
        <v>0.45590275266665953</v>
      </c>
    </row>
    <row r="366" spans="1:11" x14ac:dyDescent="0.2">
      <c r="A366" s="627">
        <v>0.45624997466665951</v>
      </c>
      <c r="D366" s="540" t="s">
        <v>463</v>
      </c>
      <c r="K366" s="627">
        <v>0.45624997466665951</v>
      </c>
    </row>
    <row r="367" spans="1:11" x14ac:dyDescent="0.2">
      <c r="A367" s="627">
        <v>0.45659719666665949</v>
      </c>
      <c r="D367" s="540" t="s">
        <v>260</v>
      </c>
      <c r="K367" s="627">
        <v>0.45659719666665949</v>
      </c>
    </row>
    <row r="368" spans="1:11" x14ac:dyDescent="0.2">
      <c r="A368" s="627">
        <v>0.45694441866665947</v>
      </c>
      <c r="B368" s="543" t="s">
        <v>464</v>
      </c>
      <c r="D368" s="540"/>
      <c r="K368" s="627">
        <v>0.45694441866665947</v>
      </c>
    </row>
    <row r="369" spans="1:11" x14ac:dyDescent="0.2">
      <c r="A369" s="627">
        <v>0.45729164066665945</v>
      </c>
      <c r="B369" s="544" t="s">
        <v>260</v>
      </c>
      <c r="D369" s="540"/>
      <c r="K369" s="627">
        <v>0.45729164066665945</v>
      </c>
    </row>
    <row r="370" spans="1:11" x14ac:dyDescent="0.2">
      <c r="A370" s="627">
        <v>0.45763886266665943</v>
      </c>
      <c r="B370" s="544"/>
      <c r="D370" s="540"/>
      <c r="K370" s="627">
        <v>0.45763886266665943</v>
      </c>
    </row>
    <row r="371" spans="1:11" x14ac:dyDescent="0.2">
      <c r="A371" s="627">
        <v>0.45798608466665941</v>
      </c>
      <c r="B371" s="545"/>
      <c r="D371" s="542"/>
      <c r="K371" s="627">
        <v>0.45798608466665941</v>
      </c>
    </row>
    <row r="372" spans="1:11" ht="15" x14ac:dyDescent="0.25">
      <c r="A372" s="626">
        <v>0.45833330666665939</v>
      </c>
      <c r="D372" s="574" t="s">
        <v>9</v>
      </c>
      <c r="K372" s="626">
        <v>0.45833330666665939</v>
      </c>
    </row>
    <row r="373" spans="1:11" x14ac:dyDescent="0.2">
      <c r="A373" s="627">
        <v>0.45868052866665937</v>
      </c>
      <c r="D373" s="574" t="s">
        <v>465</v>
      </c>
      <c r="K373" s="627">
        <v>0.45868052866665937</v>
      </c>
    </row>
    <row r="374" spans="1:11" x14ac:dyDescent="0.2">
      <c r="A374" s="627">
        <v>0.45902775066665935</v>
      </c>
      <c r="D374" s="567"/>
      <c r="K374" s="627">
        <v>0.45902775066665935</v>
      </c>
    </row>
    <row r="375" spans="1:11" x14ac:dyDescent="0.2">
      <c r="A375" s="627">
        <v>0.45937497266665933</v>
      </c>
      <c r="D375" s="568"/>
      <c r="K375" s="627">
        <v>0.45937497266665933</v>
      </c>
    </row>
    <row r="376" spans="1:11" x14ac:dyDescent="0.2">
      <c r="A376" s="627">
        <v>0.45972219466665931</v>
      </c>
      <c r="D376" s="568"/>
      <c r="K376" s="627">
        <v>0.45972219466665931</v>
      </c>
    </row>
    <row r="377" spans="1:11" x14ac:dyDescent="0.2">
      <c r="A377" s="627">
        <v>0.46006941666665929</v>
      </c>
      <c r="D377" s="569"/>
      <c r="K377" s="627">
        <v>0.46006941666665929</v>
      </c>
    </row>
    <row r="378" spans="1:11" x14ac:dyDescent="0.2">
      <c r="A378" s="627">
        <v>0.46041663866665927</v>
      </c>
      <c r="D378" s="540" t="s">
        <v>463</v>
      </c>
      <c r="K378" s="627">
        <v>0.46041663866665927</v>
      </c>
    </row>
    <row r="379" spans="1:11" x14ac:dyDescent="0.2">
      <c r="A379" s="627">
        <v>0.46076386066665925</v>
      </c>
      <c r="D379" s="540" t="s">
        <v>262</v>
      </c>
      <c r="K379" s="627">
        <v>0.46076386066665925</v>
      </c>
    </row>
    <row r="380" spans="1:11" x14ac:dyDescent="0.2">
      <c r="A380" s="627">
        <v>0.46111108266665923</v>
      </c>
      <c r="D380" s="540"/>
      <c r="K380" s="627">
        <v>0.46111108266665923</v>
      </c>
    </row>
    <row r="381" spans="1:11" x14ac:dyDescent="0.2">
      <c r="A381" s="627">
        <v>0.46145830466665921</v>
      </c>
      <c r="D381" s="540"/>
      <c r="K381" s="627">
        <v>0.46145830466665921</v>
      </c>
    </row>
    <row r="382" spans="1:11" ht="15" x14ac:dyDescent="0.25">
      <c r="A382" s="626">
        <v>0.46180552666665919</v>
      </c>
      <c r="B382" s="543" t="s">
        <v>464</v>
      </c>
      <c r="D382" s="540"/>
      <c r="K382" s="626">
        <v>0.46180552666665919</v>
      </c>
    </row>
    <row r="383" spans="1:11" x14ac:dyDescent="0.2">
      <c r="A383" s="627">
        <v>0.46215274866665917</v>
      </c>
      <c r="B383" s="545" t="s">
        <v>262</v>
      </c>
      <c r="D383" s="542"/>
      <c r="K383" s="627">
        <v>0.46215274866665917</v>
      </c>
    </row>
    <row r="384" spans="1:11" x14ac:dyDescent="0.2">
      <c r="A384" s="627">
        <v>0.46249997066665915</v>
      </c>
      <c r="D384" s="574" t="s">
        <v>9</v>
      </c>
      <c r="K384" s="627">
        <v>0.46249997066665915</v>
      </c>
    </row>
    <row r="385" spans="1:11" x14ac:dyDescent="0.2">
      <c r="A385" s="627">
        <v>0.46284719266665914</v>
      </c>
      <c r="D385" s="575" t="s">
        <v>379</v>
      </c>
      <c r="K385" s="627">
        <v>0.46284719266665914</v>
      </c>
    </row>
    <row r="386" spans="1:11" x14ac:dyDescent="0.2">
      <c r="A386" s="627">
        <v>0.46319441466665912</v>
      </c>
      <c r="K386" s="627">
        <v>0.46319441466665912</v>
      </c>
    </row>
    <row r="387" spans="1:11" x14ac:dyDescent="0.2">
      <c r="A387" s="627">
        <v>0.4635416366666591</v>
      </c>
      <c r="K387" s="627">
        <v>0.4635416366666591</v>
      </c>
    </row>
    <row r="388" spans="1:11" x14ac:dyDescent="0.2">
      <c r="A388" s="627">
        <v>0.46388885866665908</v>
      </c>
      <c r="E388" s="567"/>
      <c r="K388" s="627">
        <v>0.46388885866665908</v>
      </c>
    </row>
    <row r="389" spans="1:11" x14ac:dyDescent="0.2">
      <c r="A389" s="627">
        <v>0.46423608066665906</v>
      </c>
      <c r="E389" s="568"/>
      <c r="K389" s="627">
        <v>0.46423608066665906</v>
      </c>
    </row>
    <row r="390" spans="1:11" x14ac:dyDescent="0.2">
      <c r="A390" s="627">
        <v>0.46458330266665904</v>
      </c>
      <c r="E390" s="568"/>
      <c r="K390" s="627">
        <v>0.46458330266665904</v>
      </c>
    </row>
    <row r="391" spans="1:11" x14ac:dyDescent="0.2">
      <c r="A391" s="627">
        <v>0.46493052466665902</v>
      </c>
      <c r="E391" s="569"/>
      <c r="K391" s="627">
        <v>0.46493052466665902</v>
      </c>
    </row>
    <row r="392" spans="1:11" ht="15" x14ac:dyDescent="0.25">
      <c r="A392" s="626">
        <v>0.465277746666659</v>
      </c>
      <c r="E392" s="540" t="s">
        <v>279</v>
      </c>
      <c r="K392" s="626">
        <v>0.465277746666659</v>
      </c>
    </row>
    <row r="393" spans="1:11" x14ac:dyDescent="0.2">
      <c r="A393" s="627">
        <v>0.46562496866665898</v>
      </c>
      <c r="E393" s="540" t="s">
        <v>248</v>
      </c>
      <c r="K393" s="627">
        <v>0.46562496866665898</v>
      </c>
    </row>
    <row r="394" spans="1:11" x14ac:dyDescent="0.2">
      <c r="A394" s="627">
        <v>0.46597219066665896</v>
      </c>
      <c r="E394" s="540"/>
      <c r="K394" s="627">
        <v>0.46597219066665896</v>
      </c>
    </row>
    <row r="395" spans="1:11" x14ac:dyDescent="0.2">
      <c r="A395" s="627">
        <v>0.46631941266665894</v>
      </c>
      <c r="E395" s="540"/>
      <c r="K395" s="627">
        <v>0.46631941266665894</v>
      </c>
    </row>
    <row r="396" spans="1:11" x14ac:dyDescent="0.2">
      <c r="A396" s="627">
        <v>0.46666663466665892</v>
      </c>
      <c r="E396" s="540"/>
      <c r="K396" s="627">
        <v>0.46666663466665892</v>
      </c>
    </row>
    <row r="397" spans="1:11" x14ac:dyDescent="0.2">
      <c r="A397" s="627">
        <v>0.4670138566666589</v>
      </c>
      <c r="E397" s="540"/>
      <c r="K397" s="627">
        <v>0.4670138566666589</v>
      </c>
    </row>
    <row r="398" spans="1:11" x14ac:dyDescent="0.2">
      <c r="A398" s="627">
        <v>0.46736107866665888</v>
      </c>
      <c r="E398" s="540"/>
      <c r="K398" s="627">
        <v>0.46736107866665888</v>
      </c>
    </row>
    <row r="399" spans="1:11" x14ac:dyDescent="0.2">
      <c r="A399" s="627">
        <v>0.46770830066665886</v>
      </c>
      <c r="E399" s="540"/>
      <c r="K399" s="627">
        <v>0.46770830066665886</v>
      </c>
    </row>
    <row r="400" spans="1:11" x14ac:dyDescent="0.2">
      <c r="A400" s="627">
        <v>0.46805552266665884</v>
      </c>
      <c r="E400" s="540"/>
      <c r="K400" s="627">
        <v>0.46805552266665884</v>
      </c>
    </row>
    <row r="401" spans="1:11" x14ac:dyDescent="0.2">
      <c r="A401" s="627">
        <v>0.46840274466665882</v>
      </c>
      <c r="E401" s="540"/>
      <c r="K401" s="627">
        <v>0.46840274466665882</v>
      </c>
    </row>
    <row r="402" spans="1:11" ht="15" x14ac:dyDescent="0.25">
      <c r="A402" s="626">
        <v>0.4687499666666588</v>
      </c>
      <c r="E402" s="540"/>
      <c r="K402" s="626">
        <v>0.4687499666666588</v>
      </c>
    </row>
    <row r="403" spans="1:11" x14ac:dyDescent="0.2">
      <c r="A403" s="627">
        <v>0.46909718866665878</v>
      </c>
      <c r="E403" s="540"/>
      <c r="K403" s="627">
        <v>0.46909718866665878</v>
      </c>
    </row>
    <row r="404" spans="1:11" x14ac:dyDescent="0.2">
      <c r="A404" s="627">
        <v>0.46944441066665876</v>
      </c>
      <c r="E404" s="540"/>
      <c r="K404" s="627">
        <v>0.46944441066665876</v>
      </c>
    </row>
    <row r="405" spans="1:11" x14ac:dyDescent="0.2">
      <c r="A405" s="627">
        <v>0.46979163266665874</v>
      </c>
      <c r="E405" s="540"/>
      <c r="K405" s="627">
        <v>0.46979163266665874</v>
      </c>
    </row>
    <row r="406" spans="1:11" x14ac:dyDescent="0.2">
      <c r="A406" s="627">
        <v>0.47013885466665872</v>
      </c>
      <c r="E406" s="540"/>
      <c r="K406" s="627">
        <v>0.47013885466665872</v>
      </c>
    </row>
    <row r="407" spans="1:11" x14ac:dyDescent="0.2">
      <c r="A407" s="627">
        <v>0.4704860766666587</v>
      </c>
      <c r="E407" s="540"/>
      <c r="K407" s="627">
        <v>0.4704860766666587</v>
      </c>
    </row>
    <row r="408" spans="1:11" x14ac:dyDescent="0.2">
      <c r="A408" s="627">
        <v>0.47083329866665868</v>
      </c>
      <c r="E408" s="540"/>
      <c r="H408" s="567"/>
      <c r="K408" s="627">
        <v>0.47083329866665868</v>
      </c>
    </row>
    <row r="409" spans="1:11" x14ac:dyDescent="0.2">
      <c r="A409" s="627">
        <v>0.47118052066665866</v>
      </c>
      <c r="E409" s="540"/>
      <c r="H409" s="568"/>
      <c r="K409" s="627">
        <v>0.47118052066665866</v>
      </c>
    </row>
    <row r="410" spans="1:11" x14ac:dyDescent="0.2">
      <c r="A410" s="627">
        <v>0.47152774266665864</v>
      </c>
      <c r="E410" s="540"/>
      <c r="H410" s="568"/>
      <c r="K410" s="627">
        <v>0.47152774266665864</v>
      </c>
    </row>
    <row r="411" spans="1:11" x14ac:dyDescent="0.2">
      <c r="A411" s="627">
        <v>0.47187496466665863</v>
      </c>
      <c r="E411" s="540"/>
      <c r="H411" s="569"/>
      <c r="K411" s="627">
        <v>0.47187496466665863</v>
      </c>
    </row>
    <row r="412" spans="1:11" ht="15" x14ac:dyDescent="0.25">
      <c r="A412" s="626">
        <v>0.47222218666665861</v>
      </c>
      <c r="E412" s="540"/>
      <c r="H412" s="540" t="s">
        <v>331</v>
      </c>
      <c r="K412" s="626">
        <v>0.47222218666665861</v>
      </c>
    </row>
    <row r="413" spans="1:11" x14ac:dyDescent="0.2">
      <c r="A413" s="627">
        <v>0.47256940866665859</v>
      </c>
      <c r="E413" s="540"/>
      <c r="H413" s="540"/>
      <c r="K413" s="627">
        <v>0.47256940866665859</v>
      </c>
    </row>
    <row r="414" spans="1:11" x14ac:dyDescent="0.2">
      <c r="A414" s="627">
        <v>0.47291663066665857</v>
      </c>
      <c r="E414" s="540"/>
      <c r="H414" s="540"/>
      <c r="K414" s="627">
        <v>0.47291663066665857</v>
      </c>
    </row>
    <row r="415" spans="1:11" x14ac:dyDescent="0.2">
      <c r="A415" s="627">
        <v>0.47326385266665855</v>
      </c>
      <c r="E415" s="540"/>
      <c r="H415" s="540"/>
      <c r="K415" s="627">
        <v>0.47326385266665855</v>
      </c>
    </row>
    <row r="416" spans="1:11" x14ac:dyDescent="0.2">
      <c r="A416" s="627">
        <v>0.47361107466665853</v>
      </c>
      <c r="E416" s="540"/>
      <c r="H416" s="540"/>
      <c r="K416" s="627">
        <v>0.47361107466665853</v>
      </c>
    </row>
    <row r="417" spans="1:11" x14ac:dyDescent="0.2">
      <c r="A417" s="627">
        <v>0.47395829666665851</v>
      </c>
      <c r="E417" s="540"/>
      <c r="H417" s="540"/>
      <c r="K417" s="627">
        <v>0.47395829666665851</v>
      </c>
    </row>
    <row r="418" spans="1:11" x14ac:dyDescent="0.2">
      <c r="A418" s="627">
        <v>0.47430551866665849</v>
      </c>
      <c r="E418" s="540"/>
      <c r="H418" s="540"/>
      <c r="K418" s="627">
        <v>0.47430551866665849</v>
      </c>
    </row>
    <row r="419" spans="1:11" x14ac:dyDescent="0.2">
      <c r="A419" s="627">
        <v>0.47465274066665847</v>
      </c>
      <c r="E419" s="540"/>
      <c r="H419" s="540"/>
      <c r="K419" s="627">
        <v>0.47465274066665847</v>
      </c>
    </row>
    <row r="420" spans="1:11" x14ac:dyDescent="0.2">
      <c r="A420" s="627">
        <v>0.47499996266665845</v>
      </c>
      <c r="E420" s="540"/>
      <c r="H420" s="540"/>
      <c r="K420" s="627">
        <v>0.47499996266665845</v>
      </c>
    </row>
    <row r="421" spans="1:11" x14ac:dyDescent="0.2">
      <c r="A421" s="627">
        <v>0.47534718466665843</v>
      </c>
      <c r="E421" s="540"/>
      <c r="H421" s="540"/>
      <c r="K421" s="627">
        <v>0.47534718466665843</v>
      </c>
    </row>
    <row r="422" spans="1:11" ht="15" x14ac:dyDescent="0.25">
      <c r="A422" s="626">
        <v>0.47569440666665841</v>
      </c>
      <c r="E422" s="540"/>
      <c r="H422" s="540"/>
      <c r="K422" s="626">
        <v>0.47569440666665841</v>
      </c>
    </row>
    <row r="423" spans="1:11" x14ac:dyDescent="0.2">
      <c r="A423" s="627">
        <v>0.47604162866665839</v>
      </c>
      <c r="E423" s="540"/>
      <c r="H423" s="540"/>
      <c r="K423" s="627">
        <v>0.47604162866665839</v>
      </c>
    </row>
    <row r="424" spans="1:11" x14ac:dyDescent="0.2">
      <c r="A424" s="627">
        <v>0.47638885066665837</v>
      </c>
      <c r="E424" s="540"/>
      <c r="H424" s="540"/>
      <c r="K424" s="627">
        <v>0.47638885066665837</v>
      </c>
    </row>
    <row r="425" spans="1:11" x14ac:dyDescent="0.2">
      <c r="A425" s="627">
        <v>0.47673607266665835</v>
      </c>
      <c r="E425" s="540"/>
      <c r="H425" s="540"/>
      <c r="K425" s="627">
        <v>0.47673607266665835</v>
      </c>
    </row>
    <row r="426" spans="1:11" x14ac:dyDescent="0.2">
      <c r="A426" s="627">
        <v>0.47708329466665833</v>
      </c>
      <c r="E426" s="540"/>
      <c r="H426" s="540"/>
      <c r="K426" s="627">
        <v>0.47708329466665833</v>
      </c>
    </row>
    <row r="427" spans="1:11" x14ac:dyDescent="0.2">
      <c r="A427" s="627">
        <v>0.47743051666665831</v>
      </c>
      <c r="E427" s="540"/>
      <c r="H427" s="540"/>
      <c r="K427" s="627">
        <v>0.47743051666665831</v>
      </c>
    </row>
    <row r="428" spans="1:11" x14ac:dyDescent="0.2">
      <c r="A428" s="627">
        <v>0.47777773866665829</v>
      </c>
      <c r="E428" s="540"/>
      <c r="H428" s="540"/>
      <c r="K428" s="627">
        <v>0.47777773866665829</v>
      </c>
    </row>
    <row r="429" spans="1:11" x14ac:dyDescent="0.2">
      <c r="A429" s="627">
        <v>0.47812496066665827</v>
      </c>
      <c r="E429" s="540"/>
      <c r="H429" s="540"/>
      <c r="K429" s="627">
        <v>0.47812496066665827</v>
      </c>
    </row>
    <row r="430" spans="1:11" x14ac:dyDescent="0.2">
      <c r="A430" s="627">
        <v>0.47847218266665825</v>
      </c>
      <c r="E430" s="540"/>
      <c r="H430" s="540"/>
      <c r="K430" s="627">
        <v>0.47847218266665825</v>
      </c>
    </row>
    <row r="431" spans="1:11" x14ac:dyDescent="0.2">
      <c r="A431" s="627">
        <v>0.47881940466665823</v>
      </c>
      <c r="E431" s="540"/>
      <c r="H431" s="540"/>
      <c r="K431" s="627">
        <v>0.47881940466665823</v>
      </c>
    </row>
    <row r="432" spans="1:11" ht="15" x14ac:dyDescent="0.25">
      <c r="A432" s="626">
        <v>0.47916662666665821</v>
      </c>
      <c r="E432" s="540"/>
      <c r="H432" s="540"/>
      <c r="K432" s="626">
        <v>0.47916662666665821</v>
      </c>
    </row>
    <row r="433" spans="1:11" x14ac:dyDescent="0.2">
      <c r="A433" s="627">
        <v>0.47951384866665819</v>
      </c>
      <c r="E433" s="540"/>
      <c r="H433" s="540"/>
      <c r="K433" s="627">
        <v>0.47951384866665819</v>
      </c>
    </row>
    <row r="434" spans="1:11" x14ac:dyDescent="0.2">
      <c r="A434" s="627">
        <v>0.47986107066665817</v>
      </c>
      <c r="E434" s="540"/>
      <c r="H434" s="540"/>
      <c r="K434" s="627">
        <v>0.47986107066665817</v>
      </c>
    </row>
    <row r="435" spans="1:11" x14ac:dyDescent="0.2">
      <c r="A435" s="627">
        <v>0.48020829266665815</v>
      </c>
      <c r="E435" s="540"/>
      <c r="H435" s="540"/>
      <c r="K435" s="627">
        <v>0.48020829266665815</v>
      </c>
    </row>
    <row r="436" spans="1:11" x14ac:dyDescent="0.2">
      <c r="A436" s="627">
        <v>0.48055551466665813</v>
      </c>
      <c r="E436" s="540"/>
      <c r="H436" s="540"/>
      <c r="K436" s="627">
        <v>0.48055551466665813</v>
      </c>
    </row>
    <row r="437" spans="1:11" x14ac:dyDescent="0.2">
      <c r="A437" s="627">
        <v>0.48090273666665811</v>
      </c>
      <c r="E437" s="540"/>
      <c r="H437" s="540"/>
      <c r="K437" s="627">
        <v>0.48090273666665811</v>
      </c>
    </row>
    <row r="438" spans="1:11" x14ac:dyDescent="0.2">
      <c r="A438" s="627">
        <v>0.4812499586666581</v>
      </c>
      <c r="E438" s="540"/>
      <c r="H438" s="540"/>
      <c r="K438" s="627">
        <v>0.4812499586666581</v>
      </c>
    </row>
    <row r="439" spans="1:11" x14ac:dyDescent="0.2">
      <c r="A439" s="627">
        <v>0.48159718066665808</v>
      </c>
      <c r="E439" s="540"/>
      <c r="H439" s="540"/>
      <c r="K439" s="627">
        <v>0.48159718066665808</v>
      </c>
    </row>
    <row r="440" spans="1:11" x14ac:dyDescent="0.2">
      <c r="A440" s="627">
        <v>0.48194440266665806</v>
      </c>
      <c r="E440" s="540"/>
      <c r="H440" s="540"/>
      <c r="K440" s="627">
        <v>0.48194440266665806</v>
      </c>
    </row>
    <row r="441" spans="1:11" x14ac:dyDescent="0.2">
      <c r="A441" s="627">
        <v>0.48229162466665804</v>
      </c>
      <c r="E441" s="540"/>
      <c r="H441" s="540"/>
      <c r="K441" s="627">
        <v>0.48229162466665804</v>
      </c>
    </row>
    <row r="442" spans="1:11" ht="15" x14ac:dyDescent="0.25">
      <c r="A442" s="626">
        <v>0.48263884666665802</v>
      </c>
      <c r="E442" s="540"/>
      <c r="H442" s="540"/>
      <c r="K442" s="626">
        <v>0.48263884666665802</v>
      </c>
    </row>
    <row r="443" spans="1:11" x14ac:dyDescent="0.2">
      <c r="A443" s="627">
        <v>0.482986068666658</v>
      </c>
      <c r="E443" s="540"/>
      <c r="H443" s="540"/>
      <c r="K443" s="627">
        <v>0.482986068666658</v>
      </c>
    </row>
    <row r="444" spans="1:11" x14ac:dyDescent="0.2">
      <c r="A444" s="627">
        <v>0.48333329066665798</v>
      </c>
      <c r="E444" s="540"/>
      <c r="H444" s="540"/>
      <c r="K444" s="627">
        <v>0.48333329066665798</v>
      </c>
    </row>
    <row r="445" spans="1:11" x14ac:dyDescent="0.2">
      <c r="A445" s="627">
        <v>0.48368051266665796</v>
      </c>
      <c r="E445" s="540"/>
      <c r="H445" s="540"/>
      <c r="K445" s="627">
        <v>0.48368051266665796</v>
      </c>
    </row>
    <row r="446" spans="1:11" x14ac:dyDescent="0.2">
      <c r="A446" s="627">
        <v>0.48402773466665794</v>
      </c>
      <c r="E446" s="540"/>
      <c r="H446" s="540"/>
      <c r="K446" s="627">
        <v>0.48402773466665794</v>
      </c>
    </row>
    <row r="447" spans="1:11" x14ac:dyDescent="0.2">
      <c r="A447" s="627">
        <v>0.48437495666665792</v>
      </c>
      <c r="E447" s="540"/>
      <c r="H447" s="540"/>
      <c r="K447" s="627">
        <v>0.48437495666665792</v>
      </c>
    </row>
    <row r="448" spans="1:11" x14ac:dyDescent="0.2">
      <c r="A448" s="627">
        <v>0.4847221786666579</v>
      </c>
      <c r="E448" s="540"/>
      <c r="H448" s="540"/>
      <c r="K448" s="627">
        <v>0.4847221786666579</v>
      </c>
    </row>
    <row r="449" spans="1:11" x14ac:dyDescent="0.2">
      <c r="A449" s="627">
        <v>0.48506940066665788</v>
      </c>
      <c r="E449" s="540"/>
      <c r="H449" s="540"/>
      <c r="K449" s="627">
        <v>0.48506940066665788</v>
      </c>
    </row>
    <row r="450" spans="1:11" x14ac:dyDescent="0.2">
      <c r="A450" s="627">
        <v>0.48541662266665786</v>
      </c>
      <c r="B450" s="543" t="s">
        <v>466</v>
      </c>
      <c r="E450" s="540"/>
      <c r="H450" s="540"/>
      <c r="K450" s="627">
        <v>0.48541662266665786</v>
      </c>
    </row>
    <row r="451" spans="1:11" x14ac:dyDescent="0.2">
      <c r="A451" s="627">
        <v>0.48576384466665784</v>
      </c>
      <c r="B451" s="545"/>
      <c r="E451" s="542"/>
      <c r="H451" s="542"/>
      <c r="K451" s="627">
        <v>0.48576384466665784</v>
      </c>
    </row>
    <row r="452" spans="1:11" ht="15" x14ac:dyDescent="0.25">
      <c r="A452" s="626">
        <v>0.48611106666665782</v>
      </c>
      <c r="E452" s="548" t="s">
        <v>15</v>
      </c>
      <c r="H452" s="574" t="s">
        <v>24</v>
      </c>
      <c r="K452" s="626">
        <v>0.48611106666665782</v>
      </c>
    </row>
    <row r="453" spans="1:11" x14ac:dyDescent="0.2">
      <c r="A453" s="627">
        <v>0.4864582886666578</v>
      </c>
      <c r="E453" s="548" t="s">
        <v>236</v>
      </c>
      <c r="H453" s="574" t="s">
        <v>379</v>
      </c>
      <c r="K453" s="627">
        <v>0.4864582886666578</v>
      </c>
    </row>
    <row r="454" spans="1:11" x14ac:dyDescent="0.2">
      <c r="A454" s="627">
        <v>0.48680551066665778</v>
      </c>
      <c r="E454" s="548" t="s">
        <v>248</v>
      </c>
      <c r="H454" s="648" t="s">
        <v>467</v>
      </c>
      <c r="K454" s="627">
        <v>0.48680551066665778</v>
      </c>
    </row>
    <row r="455" spans="1:11" x14ac:dyDescent="0.2">
      <c r="A455" s="627">
        <v>0.48715273266665776</v>
      </c>
      <c r="E455" s="548"/>
      <c r="H455" s="574"/>
      <c r="K455" s="627">
        <v>0.48715273266665776</v>
      </c>
    </row>
    <row r="456" spans="1:11" x14ac:dyDescent="0.2">
      <c r="A456" s="627">
        <v>0.48749995466665774</v>
      </c>
      <c r="E456" s="548"/>
      <c r="H456" s="574"/>
      <c r="K456" s="627">
        <v>0.48749995466665774</v>
      </c>
    </row>
    <row r="457" spans="1:11" x14ac:dyDescent="0.2">
      <c r="A457" s="627">
        <v>0.48784717666665772</v>
      </c>
      <c r="E457" s="548"/>
      <c r="H457" s="574"/>
      <c r="K457" s="627">
        <v>0.48784717666665772</v>
      </c>
    </row>
    <row r="458" spans="1:11" x14ac:dyDescent="0.2">
      <c r="A458" s="627">
        <v>0.4881943986666577</v>
      </c>
      <c r="E458" s="548"/>
      <c r="H458" s="574"/>
      <c r="K458" s="627">
        <v>0.4881943986666577</v>
      </c>
    </row>
    <row r="459" spans="1:11" x14ac:dyDescent="0.2">
      <c r="A459" s="627">
        <v>0.48854162066665768</v>
      </c>
      <c r="E459" s="548"/>
      <c r="H459" s="574"/>
      <c r="K459" s="627">
        <v>0.48854162066665768</v>
      </c>
    </row>
    <row r="460" spans="1:11" x14ac:dyDescent="0.2">
      <c r="A460" s="627">
        <v>0.48888884266665766</v>
      </c>
      <c r="E460" s="548"/>
      <c r="H460" s="574"/>
      <c r="K460" s="627">
        <v>0.48888884266665766</v>
      </c>
    </row>
    <row r="461" spans="1:11" x14ac:dyDescent="0.2">
      <c r="A461" s="627">
        <v>0.48923606466665764</v>
      </c>
      <c r="E461" s="548"/>
      <c r="H461" s="574"/>
      <c r="K461" s="627">
        <v>0.48923606466665764</v>
      </c>
    </row>
    <row r="462" spans="1:11" ht="15" x14ac:dyDescent="0.25">
      <c r="A462" s="626">
        <v>0.48958328666665762</v>
      </c>
      <c r="E462" s="548"/>
      <c r="H462" s="574"/>
      <c r="K462" s="626">
        <v>0.48958328666665762</v>
      </c>
    </row>
    <row r="463" spans="1:11" x14ac:dyDescent="0.2">
      <c r="A463" s="627">
        <v>0.4899305086666576</v>
      </c>
      <c r="E463" s="548"/>
      <c r="H463" s="574"/>
      <c r="K463" s="627">
        <v>0.4899305086666576</v>
      </c>
    </row>
    <row r="464" spans="1:11" x14ac:dyDescent="0.2">
      <c r="A464" s="627">
        <v>0.49027773066665759</v>
      </c>
      <c r="E464" s="548"/>
      <c r="H464" s="574"/>
      <c r="K464" s="627">
        <v>0.49027773066665759</v>
      </c>
    </row>
    <row r="465" spans="1:11" x14ac:dyDescent="0.2">
      <c r="A465" s="627">
        <v>0.49062495266665757</v>
      </c>
      <c r="E465" s="548"/>
      <c r="H465" s="574"/>
      <c r="K465" s="627">
        <v>0.49062495266665757</v>
      </c>
    </row>
    <row r="466" spans="1:11" x14ac:dyDescent="0.2">
      <c r="A466" s="627">
        <v>0.49097217466665755</v>
      </c>
      <c r="E466" s="548"/>
      <c r="H466" s="574"/>
      <c r="K466" s="627">
        <v>0.49097217466665755</v>
      </c>
    </row>
    <row r="467" spans="1:11" x14ac:dyDescent="0.2">
      <c r="A467" s="627">
        <v>0.49131939666665753</v>
      </c>
      <c r="E467" s="548"/>
      <c r="H467" s="574"/>
      <c r="K467" s="627">
        <v>0.49131939666665753</v>
      </c>
    </row>
    <row r="468" spans="1:11" x14ac:dyDescent="0.2">
      <c r="A468" s="627">
        <v>0.49166661866665751</v>
      </c>
      <c r="E468" s="548"/>
      <c r="H468" s="574"/>
      <c r="K468" s="627">
        <v>0.49166661866665751</v>
      </c>
    </row>
    <row r="469" spans="1:11" x14ac:dyDescent="0.2">
      <c r="A469" s="627">
        <v>0.49201384066665749</v>
      </c>
      <c r="E469" s="548"/>
      <c r="H469" s="574"/>
      <c r="K469" s="627">
        <v>0.49201384066665749</v>
      </c>
    </row>
    <row r="470" spans="1:11" x14ac:dyDescent="0.2">
      <c r="A470" s="627">
        <v>0.49236106266665747</v>
      </c>
      <c r="E470" s="548"/>
      <c r="H470" s="574"/>
      <c r="K470" s="627">
        <v>0.49236106266665747</v>
      </c>
    </row>
    <row r="471" spans="1:11" x14ac:dyDescent="0.2">
      <c r="A471" s="627">
        <v>0.49270828466665745</v>
      </c>
      <c r="E471" s="548"/>
      <c r="H471" s="574"/>
      <c r="K471" s="627">
        <v>0.49270828466665745</v>
      </c>
    </row>
    <row r="472" spans="1:11" ht="15" x14ac:dyDescent="0.25">
      <c r="A472" s="626">
        <v>0.49305550666665743</v>
      </c>
      <c r="E472" s="548"/>
      <c r="H472" s="574"/>
      <c r="K472" s="626">
        <v>0.49305550666665743</v>
      </c>
    </row>
    <row r="473" spans="1:11" x14ac:dyDescent="0.2">
      <c r="A473" s="627">
        <v>0.49340272866665741</v>
      </c>
      <c r="E473" s="548"/>
      <c r="H473" s="574"/>
      <c r="K473" s="627">
        <v>0.49340272866665741</v>
      </c>
    </row>
    <row r="474" spans="1:11" x14ac:dyDescent="0.2">
      <c r="A474" s="627">
        <v>0.49374995066665739</v>
      </c>
      <c r="E474" s="548"/>
      <c r="H474" s="574"/>
      <c r="K474" s="627">
        <v>0.49374995066665739</v>
      </c>
    </row>
    <row r="475" spans="1:11" x14ac:dyDescent="0.2">
      <c r="A475" s="627">
        <v>0.49409717266665737</v>
      </c>
      <c r="E475" s="548"/>
      <c r="H475" s="574"/>
      <c r="K475" s="627">
        <v>0.49409717266665737</v>
      </c>
    </row>
    <row r="476" spans="1:11" x14ac:dyDescent="0.2">
      <c r="A476" s="627">
        <v>0.49444439466665735</v>
      </c>
      <c r="E476" s="548"/>
      <c r="H476" s="574"/>
      <c r="K476" s="627">
        <v>0.49444439466665735</v>
      </c>
    </row>
    <row r="477" spans="1:11" x14ac:dyDescent="0.2">
      <c r="A477" s="627">
        <v>0.49479161666665733</v>
      </c>
      <c r="E477" s="548"/>
      <c r="H477" s="574"/>
      <c r="K477" s="627">
        <v>0.49479161666665733</v>
      </c>
    </row>
    <row r="478" spans="1:11" x14ac:dyDescent="0.2">
      <c r="A478" s="627">
        <v>0.49513883866665731</v>
      </c>
      <c r="E478" s="548"/>
      <c r="H478" s="579"/>
      <c r="K478" s="627">
        <v>0.49513883866665731</v>
      </c>
    </row>
    <row r="479" spans="1:11" x14ac:dyDescent="0.2">
      <c r="A479" s="627">
        <v>0.49548606066665729</v>
      </c>
      <c r="E479" s="548"/>
      <c r="H479" s="574"/>
      <c r="K479" s="627">
        <v>0.49548606066665729</v>
      </c>
    </row>
    <row r="480" spans="1:11" x14ac:dyDescent="0.2">
      <c r="A480" s="627">
        <v>0.49583328266665727</v>
      </c>
      <c r="E480" s="548"/>
      <c r="H480" s="574"/>
      <c r="K480" s="627">
        <v>0.49583328266665727</v>
      </c>
    </row>
    <row r="481" spans="1:11" x14ac:dyDescent="0.2">
      <c r="A481" s="627">
        <v>0.49618050466665725</v>
      </c>
      <c r="E481" s="548"/>
      <c r="H481" s="574"/>
      <c r="K481" s="627">
        <v>0.49618050466665725</v>
      </c>
    </row>
    <row r="482" spans="1:11" ht="15" x14ac:dyDescent="0.25">
      <c r="A482" s="626">
        <v>0.49652772666665723</v>
      </c>
      <c r="E482" s="548"/>
      <c r="H482" s="574"/>
      <c r="K482" s="626">
        <v>0.49652772666665723</v>
      </c>
    </row>
    <row r="483" spans="1:11" x14ac:dyDescent="0.2">
      <c r="A483" s="627">
        <v>0.49687494866665721</v>
      </c>
      <c r="E483" s="548"/>
      <c r="H483" s="574"/>
      <c r="K483" s="627">
        <v>0.49687494866665721</v>
      </c>
    </row>
    <row r="484" spans="1:11" x14ac:dyDescent="0.2">
      <c r="A484" s="627">
        <v>0.49722217066665719</v>
      </c>
      <c r="E484" s="548"/>
      <c r="H484" s="574"/>
      <c r="K484" s="627">
        <v>0.49722217066665719</v>
      </c>
    </row>
    <row r="485" spans="1:11" x14ac:dyDescent="0.2">
      <c r="A485" s="627">
        <v>0.49756939266665717</v>
      </c>
      <c r="E485" s="548"/>
      <c r="H485" s="574"/>
      <c r="K485" s="627">
        <v>0.49756939266665717</v>
      </c>
    </row>
    <row r="486" spans="1:11" x14ac:dyDescent="0.2">
      <c r="A486" s="627">
        <v>0.49791661466665715</v>
      </c>
      <c r="E486" s="548"/>
      <c r="H486" s="574"/>
      <c r="K486" s="627">
        <v>0.49791661466665715</v>
      </c>
    </row>
    <row r="487" spans="1:11" x14ac:dyDescent="0.2">
      <c r="A487" s="627">
        <v>0.49826383666665713</v>
      </c>
      <c r="E487" s="548"/>
      <c r="H487" s="574"/>
      <c r="K487" s="627">
        <v>0.49826383666665713</v>
      </c>
    </row>
    <row r="488" spans="1:11" x14ac:dyDescent="0.2">
      <c r="A488" s="627">
        <v>0.49861105866665711</v>
      </c>
      <c r="E488" s="548"/>
      <c r="H488" s="574"/>
      <c r="K488" s="627">
        <v>0.49861105866665711</v>
      </c>
    </row>
    <row r="489" spans="1:11" x14ac:dyDescent="0.2">
      <c r="A489" s="627">
        <v>0.49895828066665709</v>
      </c>
      <c r="E489" s="548"/>
      <c r="H489" s="574"/>
      <c r="K489" s="627">
        <v>0.49895828066665709</v>
      </c>
    </row>
    <row r="490" spans="1:11" x14ac:dyDescent="0.2">
      <c r="A490" s="627">
        <v>0.49930550266665708</v>
      </c>
      <c r="E490" s="548"/>
      <c r="H490" s="574"/>
      <c r="K490" s="627">
        <v>0.49930550266665708</v>
      </c>
    </row>
    <row r="491" spans="1:11" x14ac:dyDescent="0.2">
      <c r="A491" s="627">
        <v>0.49965272466665706</v>
      </c>
      <c r="E491" s="548"/>
      <c r="H491" s="574"/>
      <c r="K491" s="627">
        <v>0.49965272466665706</v>
      </c>
    </row>
    <row r="492" spans="1:11" ht="15" x14ac:dyDescent="0.25">
      <c r="A492" s="626">
        <v>0.49999994666665704</v>
      </c>
      <c r="E492" s="548"/>
      <c r="H492" s="574"/>
      <c r="K492" s="626">
        <v>0.49999994666665704</v>
      </c>
    </row>
    <row r="493" spans="1:11" x14ac:dyDescent="0.2">
      <c r="A493" s="627">
        <v>0.50034716866665707</v>
      </c>
      <c r="E493" s="548"/>
      <c r="H493" s="574"/>
      <c r="K493" s="627">
        <v>0.50034716866665707</v>
      </c>
    </row>
    <row r="494" spans="1:11" x14ac:dyDescent="0.2">
      <c r="A494" s="627">
        <v>0.50069439066665711</v>
      </c>
      <c r="E494" s="548"/>
      <c r="H494" s="574"/>
      <c r="K494" s="627">
        <v>0.50069439066665711</v>
      </c>
    </row>
    <row r="495" spans="1:11" x14ac:dyDescent="0.2">
      <c r="A495" s="627">
        <v>0.50104161266665714</v>
      </c>
      <c r="E495" s="548"/>
      <c r="H495" s="574"/>
      <c r="K495" s="627">
        <v>0.50104161266665714</v>
      </c>
    </row>
    <row r="496" spans="1:11" x14ac:dyDescent="0.2">
      <c r="A496" s="627">
        <v>0.50138883466665718</v>
      </c>
      <c r="E496" s="548"/>
      <c r="G496" s="567"/>
      <c r="H496" s="587"/>
      <c r="K496" s="627">
        <v>0.50138883466665718</v>
      </c>
    </row>
    <row r="497" spans="1:11" x14ac:dyDescent="0.2">
      <c r="A497" s="627">
        <v>0.50173605666665722</v>
      </c>
      <c r="E497" s="548"/>
      <c r="G497" s="568"/>
      <c r="H497" s="587"/>
      <c r="K497" s="627">
        <v>0.50173605666665722</v>
      </c>
    </row>
    <row r="498" spans="1:11" x14ac:dyDescent="0.2">
      <c r="A498" s="627">
        <v>0.50208327866665725</v>
      </c>
      <c r="E498" s="548"/>
      <c r="G498" s="568"/>
      <c r="H498" s="587"/>
      <c r="K498" s="627">
        <v>0.50208327866665725</v>
      </c>
    </row>
    <row r="499" spans="1:11" x14ac:dyDescent="0.2">
      <c r="A499" s="627">
        <v>0.50243050066665729</v>
      </c>
      <c r="E499" s="548"/>
      <c r="G499" s="568"/>
      <c r="H499" s="587"/>
      <c r="K499" s="627">
        <v>0.50243050066665729</v>
      </c>
    </row>
    <row r="500" spans="1:11" x14ac:dyDescent="0.2">
      <c r="A500" s="627">
        <v>0.50277772266665732</v>
      </c>
      <c r="E500" s="548"/>
      <c r="G500" s="568"/>
      <c r="H500" s="587"/>
      <c r="K500" s="627">
        <v>0.50277772266665732</v>
      </c>
    </row>
    <row r="501" spans="1:11" x14ac:dyDescent="0.2">
      <c r="A501" s="627">
        <v>0.50312494466665736</v>
      </c>
      <c r="E501" s="548"/>
      <c r="G501" s="569"/>
      <c r="H501" s="587"/>
      <c r="K501" s="627">
        <v>0.50312494466665736</v>
      </c>
    </row>
    <row r="502" spans="1:11" ht="15" x14ac:dyDescent="0.25">
      <c r="A502" s="626">
        <v>0.50347216666665739</v>
      </c>
      <c r="E502" s="548"/>
      <c r="G502" s="540" t="s">
        <v>320</v>
      </c>
      <c r="H502" s="587"/>
      <c r="K502" s="626">
        <v>0.50347216666665739</v>
      </c>
    </row>
    <row r="503" spans="1:11" x14ac:dyDescent="0.2">
      <c r="A503" s="627">
        <v>0.50381938866665743</v>
      </c>
      <c r="E503" s="548"/>
      <c r="G503" s="540"/>
      <c r="H503" s="587"/>
      <c r="K503" s="627">
        <v>0.50381938866665743</v>
      </c>
    </row>
    <row r="504" spans="1:11" x14ac:dyDescent="0.2">
      <c r="A504" s="627">
        <v>0.50416661066665747</v>
      </c>
      <c r="E504" s="548"/>
      <c r="G504" s="540"/>
      <c r="H504" s="588"/>
      <c r="K504" s="627">
        <v>0.50416661066665747</v>
      </c>
    </row>
    <row r="505" spans="1:11" x14ac:dyDescent="0.2">
      <c r="A505" s="627">
        <v>0.5045138326666575</v>
      </c>
      <c r="E505" s="548"/>
      <c r="G505" s="540"/>
      <c r="H505" s="587"/>
      <c r="K505" s="627">
        <v>0.5045138326666575</v>
      </c>
    </row>
    <row r="506" spans="1:11" x14ac:dyDescent="0.2">
      <c r="A506" s="627">
        <v>0.50486105466665754</v>
      </c>
      <c r="E506" s="548"/>
      <c r="G506" s="540"/>
      <c r="H506" s="587"/>
      <c r="K506" s="627">
        <v>0.50486105466665754</v>
      </c>
    </row>
    <row r="507" spans="1:11" x14ac:dyDescent="0.2">
      <c r="A507" s="627">
        <v>0.50520827666665757</v>
      </c>
      <c r="E507" s="548"/>
      <c r="G507" s="540"/>
      <c r="H507" s="587"/>
      <c r="K507" s="627">
        <v>0.50520827666665757</v>
      </c>
    </row>
    <row r="508" spans="1:11" x14ac:dyDescent="0.2">
      <c r="A508" s="627">
        <v>0.50555549866665761</v>
      </c>
      <c r="E508" s="548"/>
      <c r="G508" s="540"/>
      <c r="H508" s="587"/>
      <c r="K508" s="627">
        <v>0.50555549866665761</v>
      </c>
    </row>
    <row r="509" spans="1:11" x14ac:dyDescent="0.2">
      <c r="A509" s="627">
        <v>0.50590272066665765</v>
      </c>
      <c r="E509" s="548"/>
      <c r="G509" s="540"/>
      <c r="H509" s="587"/>
      <c r="K509" s="627">
        <v>0.50590272066665765</v>
      </c>
    </row>
    <row r="510" spans="1:11" x14ac:dyDescent="0.2">
      <c r="A510" s="627">
        <v>0.50624994266665768</v>
      </c>
      <c r="E510" s="548"/>
      <c r="G510" s="540"/>
      <c r="H510" s="587"/>
      <c r="K510" s="627">
        <v>0.50624994266665768</v>
      </c>
    </row>
    <row r="511" spans="1:11" x14ac:dyDescent="0.2">
      <c r="A511" s="627">
        <v>0.50659716466665772</v>
      </c>
      <c r="E511" s="548"/>
      <c r="G511" s="540"/>
      <c r="H511" s="587"/>
      <c r="K511" s="627">
        <v>0.50659716466665772</v>
      </c>
    </row>
    <row r="512" spans="1:11" ht="15" x14ac:dyDescent="0.25">
      <c r="A512" s="626">
        <v>0.50694438666665775</v>
      </c>
      <c r="E512" s="548"/>
      <c r="G512" s="540"/>
      <c r="H512" s="587"/>
      <c r="K512" s="626">
        <v>0.50694438666665775</v>
      </c>
    </row>
    <row r="513" spans="1:11" x14ac:dyDescent="0.2">
      <c r="A513" s="627">
        <v>0.50729160866665779</v>
      </c>
      <c r="E513" s="548"/>
      <c r="G513" s="540"/>
      <c r="H513" s="587"/>
      <c r="K513" s="627">
        <v>0.50729160866665779</v>
      </c>
    </row>
    <row r="514" spans="1:11" x14ac:dyDescent="0.2">
      <c r="A514" s="627">
        <v>0.50763883066665783</v>
      </c>
      <c r="E514" s="548"/>
      <c r="G514" s="540"/>
      <c r="H514" s="587"/>
      <c r="K514" s="627">
        <v>0.50763883066665783</v>
      </c>
    </row>
    <row r="515" spans="1:11" x14ac:dyDescent="0.2">
      <c r="A515" s="627">
        <v>0.50798605266665786</v>
      </c>
      <c r="E515" s="548"/>
      <c r="G515" s="540"/>
      <c r="H515" s="587"/>
      <c r="K515" s="627">
        <v>0.50798605266665786</v>
      </c>
    </row>
    <row r="516" spans="1:11" x14ac:dyDescent="0.2">
      <c r="A516" s="627">
        <v>0.5083332746666579</v>
      </c>
      <c r="E516" s="548"/>
      <c r="G516" s="540"/>
      <c r="H516" s="587"/>
      <c r="K516" s="627">
        <v>0.5083332746666579</v>
      </c>
    </row>
    <row r="517" spans="1:11" x14ac:dyDescent="0.2">
      <c r="A517" s="627">
        <v>0.50868049666665793</v>
      </c>
      <c r="E517" s="548"/>
      <c r="G517" s="540"/>
      <c r="H517" s="587"/>
      <c r="K517" s="627">
        <v>0.50868049666665793</v>
      </c>
    </row>
    <row r="518" spans="1:11" x14ac:dyDescent="0.2">
      <c r="A518" s="627">
        <v>0.50902771866665797</v>
      </c>
      <c r="E518" s="548"/>
      <c r="G518" s="540"/>
      <c r="H518" s="587"/>
      <c r="K518" s="627">
        <v>0.50902771866665797</v>
      </c>
    </row>
    <row r="519" spans="1:11" x14ac:dyDescent="0.2">
      <c r="A519" s="627">
        <v>0.509374940666658</v>
      </c>
      <c r="E519" s="548"/>
      <c r="G519" s="540"/>
      <c r="H519" s="587"/>
      <c r="K519" s="627">
        <v>0.509374940666658</v>
      </c>
    </row>
    <row r="520" spans="1:11" x14ac:dyDescent="0.2">
      <c r="A520" s="627">
        <v>0.50972216266665804</v>
      </c>
      <c r="E520" s="548"/>
      <c r="G520" s="540"/>
      <c r="H520" s="587"/>
      <c r="K520" s="627">
        <v>0.50972216266665804</v>
      </c>
    </row>
    <row r="521" spans="1:11" x14ac:dyDescent="0.2">
      <c r="A521" s="627">
        <v>0.51006938466665808</v>
      </c>
      <c r="E521" s="548"/>
      <c r="G521" s="540"/>
      <c r="H521" s="575"/>
      <c r="K521" s="627">
        <v>0.51006938466665808</v>
      </c>
    </row>
    <row r="522" spans="1:11" ht="15" x14ac:dyDescent="0.25">
      <c r="A522" s="626">
        <v>0.51041660666665811</v>
      </c>
      <c r="E522" s="548"/>
      <c r="G522" s="540"/>
      <c r="H522" s="667"/>
      <c r="K522" s="626">
        <v>0.51041660666665811</v>
      </c>
    </row>
    <row r="523" spans="1:11" x14ac:dyDescent="0.2">
      <c r="A523" s="627">
        <v>0.51076382866665815</v>
      </c>
      <c r="E523" s="548"/>
      <c r="G523" s="540"/>
      <c r="H523" s="667"/>
      <c r="K523" s="627">
        <v>0.51076382866665815</v>
      </c>
    </row>
    <row r="524" spans="1:11" x14ac:dyDescent="0.2">
      <c r="A524" s="627">
        <v>0.51111105066665818</v>
      </c>
      <c r="E524" s="548"/>
      <c r="G524" s="540"/>
      <c r="H524" s="667"/>
      <c r="K524" s="627">
        <v>0.51111105066665818</v>
      </c>
    </row>
    <row r="525" spans="1:11" x14ac:dyDescent="0.2">
      <c r="A525" s="627">
        <v>0.51145827266665822</v>
      </c>
      <c r="E525" s="548"/>
      <c r="G525" s="540"/>
      <c r="H525" s="667"/>
      <c r="K525" s="627">
        <v>0.51145827266665822</v>
      </c>
    </row>
    <row r="526" spans="1:11" x14ac:dyDescent="0.2">
      <c r="A526" s="627">
        <v>0.51180549466665826</v>
      </c>
      <c r="E526" s="548"/>
      <c r="G526" s="540"/>
      <c r="H526" s="667"/>
      <c r="K526" s="627">
        <v>0.51180549466665826</v>
      </c>
    </row>
    <row r="527" spans="1:11" x14ac:dyDescent="0.2">
      <c r="A527" s="627">
        <v>0.51215271666665829</v>
      </c>
      <c r="E527" s="548"/>
      <c r="G527" s="540"/>
      <c r="H527" s="667"/>
      <c r="K527" s="627">
        <v>0.51215271666665829</v>
      </c>
    </row>
    <row r="528" spans="1:11" x14ac:dyDescent="0.2">
      <c r="A528" s="627">
        <v>0.51249993866665833</v>
      </c>
      <c r="E528" s="548"/>
      <c r="G528" s="540"/>
      <c r="H528" s="667"/>
      <c r="K528" s="627">
        <v>0.51249993866665833</v>
      </c>
    </row>
    <row r="529" spans="1:11" x14ac:dyDescent="0.2">
      <c r="A529" s="627">
        <v>0.51284716066665836</v>
      </c>
      <c r="E529" s="548"/>
      <c r="G529" s="540"/>
      <c r="H529" s="668"/>
      <c r="K529" s="627">
        <v>0.51284716066665836</v>
      </c>
    </row>
    <row r="530" spans="1:11" x14ac:dyDescent="0.2">
      <c r="A530" s="627">
        <v>0.5131943826666584</v>
      </c>
      <c r="E530" s="548"/>
      <c r="G530" s="540"/>
      <c r="K530" s="627">
        <v>0.5131943826666584</v>
      </c>
    </row>
    <row r="531" spans="1:11" x14ac:dyDescent="0.2">
      <c r="A531" s="627">
        <v>0.51354160466665844</v>
      </c>
      <c r="E531" s="548"/>
      <c r="G531" s="540"/>
      <c r="K531" s="627">
        <v>0.51354160466665844</v>
      </c>
    </row>
    <row r="532" spans="1:11" ht="15" x14ac:dyDescent="0.25">
      <c r="A532" s="626">
        <v>0.51388882666665847</v>
      </c>
      <c r="E532" s="548"/>
      <c r="G532" s="540"/>
      <c r="K532" s="626">
        <v>0.51388882666665847</v>
      </c>
    </row>
    <row r="533" spans="1:11" x14ac:dyDescent="0.2">
      <c r="A533" s="627">
        <v>0.51423604866665851</v>
      </c>
      <c r="E533" s="548"/>
      <c r="G533" s="540"/>
      <c r="K533" s="627">
        <v>0.51423604866665851</v>
      </c>
    </row>
    <row r="534" spans="1:11" x14ac:dyDescent="0.2">
      <c r="A534" s="627">
        <v>0.51458327066665854</v>
      </c>
      <c r="E534" s="548"/>
      <c r="G534" s="540"/>
      <c r="K534" s="627">
        <v>0.51458327066665854</v>
      </c>
    </row>
    <row r="535" spans="1:11" x14ac:dyDescent="0.2">
      <c r="A535" s="627">
        <v>0.51493049266665858</v>
      </c>
      <c r="E535" s="548"/>
      <c r="G535" s="540"/>
      <c r="K535" s="627">
        <v>0.51493049266665858</v>
      </c>
    </row>
    <row r="536" spans="1:11" x14ac:dyDescent="0.2">
      <c r="A536" s="627">
        <v>0.51527771466665861</v>
      </c>
      <c r="E536" s="548"/>
      <c r="G536" s="540"/>
      <c r="K536" s="627">
        <v>0.51527771466665861</v>
      </c>
    </row>
    <row r="537" spans="1:11" x14ac:dyDescent="0.2">
      <c r="A537" s="627">
        <v>0.51562493666665865</v>
      </c>
      <c r="E537" s="548"/>
      <c r="G537" s="540"/>
      <c r="K537" s="627">
        <v>0.51562493666665865</v>
      </c>
    </row>
    <row r="538" spans="1:11" x14ac:dyDescent="0.2">
      <c r="A538" s="627">
        <v>0.51597215866665869</v>
      </c>
      <c r="E538" s="548"/>
      <c r="G538" s="540"/>
      <c r="K538" s="627">
        <v>0.51597215866665869</v>
      </c>
    </row>
    <row r="539" spans="1:11" x14ac:dyDescent="0.2">
      <c r="A539" s="627">
        <v>0.51631938066665872</v>
      </c>
      <c r="E539" s="548"/>
      <c r="G539" s="540"/>
      <c r="K539" s="627">
        <v>0.51631938066665872</v>
      </c>
    </row>
    <row r="540" spans="1:11" x14ac:dyDescent="0.2">
      <c r="A540" s="627">
        <v>0.51666660266665876</v>
      </c>
      <c r="B540" s="543" t="s">
        <v>468</v>
      </c>
      <c r="E540" s="548"/>
      <c r="F540" s="567"/>
      <c r="G540" s="591"/>
      <c r="K540" s="627">
        <v>0.51666660266665876</v>
      </c>
    </row>
    <row r="541" spans="1:11" x14ac:dyDescent="0.2">
      <c r="A541" s="627">
        <v>0.51701382466665879</v>
      </c>
      <c r="B541" s="545"/>
      <c r="E541" s="548"/>
      <c r="F541" s="569"/>
      <c r="G541" s="592"/>
      <c r="K541" s="627">
        <v>0.51701382466665879</v>
      </c>
    </row>
    <row r="542" spans="1:11" ht="15" x14ac:dyDescent="0.25">
      <c r="A542" s="626">
        <v>0.51736104666665883</v>
      </c>
      <c r="E542" s="548"/>
      <c r="F542" s="540" t="s">
        <v>293</v>
      </c>
      <c r="G542" s="589" t="s">
        <v>19</v>
      </c>
      <c r="K542" s="626">
        <v>0.51736104666665883</v>
      </c>
    </row>
    <row r="543" spans="1:11" x14ac:dyDescent="0.2">
      <c r="A543" s="627">
        <v>0.51770826866665887</v>
      </c>
      <c r="E543" s="548"/>
      <c r="F543" s="540"/>
      <c r="G543" s="589" t="s">
        <v>380</v>
      </c>
      <c r="K543" s="627">
        <v>0.51770826866665887</v>
      </c>
    </row>
    <row r="544" spans="1:11" x14ac:dyDescent="0.2">
      <c r="A544" s="627">
        <v>0.5180554906666589</v>
      </c>
      <c r="E544" s="548"/>
      <c r="F544" s="540"/>
      <c r="G544" s="589" t="s">
        <v>395</v>
      </c>
      <c r="K544" s="627">
        <v>0.5180554906666589</v>
      </c>
    </row>
    <row r="545" spans="1:11" x14ac:dyDescent="0.2">
      <c r="A545" s="627">
        <v>0.51840271266665894</v>
      </c>
      <c r="E545" s="548"/>
      <c r="F545" s="540"/>
      <c r="G545" s="589"/>
      <c r="K545" s="627">
        <v>0.51840271266665894</v>
      </c>
    </row>
    <row r="546" spans="1:11" x14ac:dyDescent="0.2">
      <c r="A546" s="627">
        <v>0.51874993466665897</v>
      </c>
      <c r="E546" s="548"/>
      <c r="F546" s="540"/>
      <c r="G546" s="589"/>
      <c r="K546" s="627">
        <v>0.51874993466665897</v>
      </c>
    </row>
    <row r="547" spans="1:11" x14ac:dyDescent="0.2">
      <c r="A547" s="627">
        <v>0.51909715666665901</v>
      </c>
      <c r="E547" s="548"/>
      <c r="F547" s="540"/>
      <c r="G547" s="589"/>
      <c r="K547" s="627">
        <v>0.51909715666665901</v>
      </c>
    </row>
    <row r="548" spans="1:11" x14ac:dyDescent="0.2">
      <c r="A548" s="627">
        <v>0.51944437866665905</v>
      </c>
      <c r="E548" s="548"/>
      <c r="F548" s="540"/>
      <c r="G548" s="589"/>
      <c r="K548" s="627">
        <v>0.51944437866665905</v>
      </c>
    </row>
    <row r="549" spans="1:11" x14ac:dyDescent="0.2">
      <c r="A549" s="627">
        <v>0.51979160066665908</v>
      </c>
      <c r="E549" s="548"/>
      <c r="F549" s="540"/>
      <c r="G549" s="589"/>
      <c r="K549" s="627">
        <v>0.51979160066665908</v>
      </c>
    </row>
    <row r="550" spans="1:11" x14ac:dyDescent="0.2">
      <c r="A550" s="627">
        <v>0.52013882266665912</v>
      </c>
      <c r="E550" s="548"/>
      <c r="F550" s="540"/>
      <c r="G550" s="589"/>
      <c r="K550" s="627">
        <v>0.52013882266665912</v>
      </c>
    </row>
    <row r="551" spans="1:11" x14ac:dyDescent="0.2">
      <c r="A551" s="627">
        <v>0.52048604466665915</v>
      </c>
      <c r="E551" s="548"/>
      <c r="F551" s="540"/>
      <c r="G551" s="589"/>
      <c r="K551" s="627">
        <v>0.52048604466665915</v>
      </c>
    </row>
    <row r="552" spans="1:11" ht="15" x14ac:dyDescent="0.25">
      <c r="A552" s="626">
        <v>0.52083326666665919</v>
      </c>
      <c r="E552" s="548"/>
      <c r="F552" s="540"/>
      <c r="G552" s="589"/>
      <c r="K552" s="626">
        <v>0.52083326666665919</v>
      </c>
    </row>
    <row r="553" spans="1:11" x14ac:dyDescent="0.2">
      <c r="A553" s="627">
        <v>0.52118048866665923</v>
      </c>
      <c r="E553" s="548"/>
      <c r="F553" s="540"/>
      <c r="G553" s="589"/>
      <c r="K553" s="627">
        <v>0.52118048866665923</v>
      </c>
    </row>
    <row r="554" spans="1:11" x14ac:dyDescent="0.2">
      <c r="A554" s="627">
        <v>0.52152771066665926</v>
      </c>
      <c r="E554" s="548"/>
      <c r="F554" s="540"/>
      <c r="G554" s="589"/>
      <c r="K554" s="627">
        <v>0.52152771066665926</v>
      </c>
    </row>
    <row r="555" spans="1:11" x14ac:dyDescent="0.2">
      <c r="A555" s="627">
        <v>0.5218749326666593</v>
      </c>
      <c r="E555" s="548"/>
      <c r="F555" s="540"/>
      <c r="G555" s="589"/>
      <c r="K555" s="627">
        <v>0.5218749326666593</v>
      </c>
    </row>
    <row r="556" spans="1:11" x14ac:dyDescent="0.2">
      <c r="A556" s="627">
        <v>0.52222215466665933</v>
      </c>
      <c r="E556" s="548"/>
      <c r="F556" s="540"/>
      <c r="G556" s="589"/>
      <c r="K556" s="627">
        <v>0.52222215466665933</v>
      </c>
    </row>
    <row r="557" spans="1:11" x14ac:dyDescent="0.2">
      <c r="A557" s="627">
        <v>0.52256937666665937</v>
      </c>
      <c r="E557" s="548"/>
      <c r="F557" s="540"/>
      <c r="G557" s="589"/>
      <c r="K557" s="627">
        <v>0.52256937666665937</v>
      </c>
    </row>
    <row r="558" spans="1:11" x14ac:dyDescent="0.2">
      <c r="A558" s="627">
        <v>0.5229165986666594</v>
      </c>
      <c r="E558" s="548"/>
      <c r="F558" s="540"/>
      <c r="G558" s="589"/>
      <c r="K558" s="627">
        <v>0.5229165986666594</v>
      </c>
    </row>
    <row r="559" spans="1:11" x14ac:dyDescent="0.2">
      <c r="A559" s="627">
        <v>0.52326382066665944</v>
      </c>
      <c r="E559" s="548"/>
      <c r="F559" s="540"/>
      <c r="G559" s="589"/>
      <c r="K559" s="627">
        <v>0.52326382066665944</v>
      </c>
    </row>
    <row r="560" spans="1:11" x14ac:dyDescent="0.2">
      <c r="A560" s="627">
        <v>0.52361104266665948</v>
      </c>
      <c r="E560" s="548"/>
      <c r="F560" s="540"/>
      <c r="G560" s="589"/>
      <c r="K560" s="627">
        <v>0.52361104266665948</v>
      </c>
    </row>
    <row r="561" spans="1:11" x14ac:dyDescent="0.2">
      <c r="A561" s="627">
        <v>0.52395826466665951</v>
      </c>
      <c r="E561" s="548"/>
      <c r="F561" s="540"/>
      <c r="G561" s="589"/>
      <c r="K561" s="627">
        <v>0.52395826466665951</v>
      </c>
    </row>
    <row r="562" spans="1:11" ht="15" x14ac:dyDescent="0.25">
      <c r="A562" s="626">
        <v>0.52430548666665955</v>
      </c>
      <c r="E562" s="548"/>
      <c r="F562" s="540"/>
      <c r="G562" s="589"/>
      <c r="K562" s="626">
        <v>0.52430548666665955</v>
      </c>
    </row>
    <row r="563" spans="1:11" x14ac:dyDescent="0.2">
      <c r="A563" s="627">
        <v>0.52465270866665958</v>
      </c>
      <c r="E563" s="548"/>
      <c r="F563" s="540"/>
      <c r="G563" s="589"/>
      <c r="K563" s="627">
        <v>0.52465270866665958</v>
      </c>
    </row>
    <row r="564" spans="1:11" x14ac:dyDescent="0.2">
      <c r="A564" s="627">
        <v>0.52499993066665962</v>
      </c>
      <c r="E564" s="548"/>
      <c r="F564" s="540"/>
      <c r="G564" s="589"/>
      <c r="K564" s="627">
        <v>0.52499993066665962</v>
      </c>
    </row>
    <row r="565" spans="1:11" x14ac:dyDescent="0.2">
      <c r="A565" s="627">
        <v>0.52534715266665966</v>
      </c>
      <c r="E565" s="548"/>
      <c r="F565" s="540"/>
      <c r="G565" s="577"/>
      <c r="K565" s="627">
        <v>0.52534715266665966</v>
      </c>
    </row>
    <row r="566" spans="1:11" ht="15" x14ac:dyDescent="0.25">
      <c r="A566" s="627">
        <v>0.52569437466665969</v>
      </c>
      <c r="E566" s="548"/>
      <c r="F566" s="540"/>
      <c r="G566" s="669" t="s">
        <v>328</v>
      </c>
      <c r="K566" s="627">
        <v>0.52569437466665969</v>
      </c>
    </row>
    <row r="567" spans="1:11" x14ac:dyDescent="0.2">
      <c r="A567" s="627">
        <v>0.52604159666665973</v>
      </c>
      <c r="E567" s="548"/>
      <c r="F567" s="540"/>
      <c r="G567" s="589"/>
      <c r="K567" s="627">
        <v>0.52604159666665973</v>
      </c>
    </row>
    <row r="568" spans="1:11" x14ac:dyDescent="0.2">
      <c r="A568" s="627">
        <v>0.52638881866665976</v>
      </c>
      <c r="E568" s="548"/>
      <c r="F568" s="540"/>
      <c r="G568" s="589"/>
      <c r="K568" s="627">
        <v>0.52638881866665976</v>
      </c>
    </row>
    <row r="569" spans="1:11" x14ac:dyDescent="0.2">
      <c r="A569" s="627">
        <v>0.5267360406666598</v>
      </c>
      <c r="E569" s="548"/>
      <c r="F569" s="540"/>
      <c r="G569" s="589"/>
      <c r="K569" s="627">
        <v>0.5267360406666598</v>
      </c>
    </row>
    <row r="570" spans="1:11" x14ac:dyDescent="0.2">
      <c r="A570" s="627">
        <v>0.52708326266665984</v>
      </c>
      <c r="E570" s="548"/>
      <c r="F570" s="540"/>
      <c r="G570" s="590"/>
      <c r="K570" s="627">
        <v>0.52708326266665984</v>
      </c>
    </row>
    <row r="571" spans="1:11" x14ac:dyDescent="0.2">
      <c r="A571" s="627">
        <v>0.52743048466665987</v>
      </c>
      <c r="E571" s="548"/>
      <c r="F571" s="540"/>
      <c r="G571" s="589"/>
      <c r="K571" s="627">
        <v>0.52743048466665987</v>
      </c>
    </row>
    <row r="572" spans="1:11" ht="15" x14ac:dyDescent="0.25">
      <c r="A572" s="626">
        <v>0.52777770666665991</v>
      </c>
      <c r="E572" s="548"/>
      <c r="F572" s="540"/>
      <c r="G572" s="589"/>
      <c r="K572" s="626">
        <v>0.52777770666665991</v>
      </c>
    </row>
    <row r="573" spans="1:11" x14ac:dyDescent="0.2">
      <c r="A573" s="627">
        <v>0.52812492866665994</v>
      </c>
      <c r="E573" s="548"/>
      <c r="F573" s="540"/>
      <c r="G573" s="589"/>
      <c r="K573" s="627">
        <v>0.52812492866665994</v>
      </c>
    </row>
    <row r="574" spans="1:11" x14ac:dyDescent="0.2">
      <c r="A574" s="627">
        <v>0.52847215066665998</v>
      </c>
      <c r="E574" s="548"/>
      <c r="F574" s="540"/>
      <c r="G574" s="589"/>
      <c r="K574" s="627">
        <v>0.52847215066665998</v>
      </c>
    </row>
    <row r="575" spans="1:11" x14ac:dyDescent="0.2">
      <c r="A575" s="627">
        <v>0.52881937266666001</v>
      </c>
      <c r="E575" s="548"/>
      <c r="F575" s="540"/>
      <c r="G575" s="589"/>
      <c r="K575" s="627">
        <v>0.52881937266666001</v>
      </c>
    </row>
    <row r="576" spans="1:11" x14ac:dyDescent="0.2">
      <c r="A576" s="627">
        <v>0.52916659466666005</v>
      </c>
      <c r="E576" s="548"/>
      <c r="F576" s="540"/>
      <c r="G576" s="589"/>
      <c r="K576" s="627">
        <v>0.52916659466666005</v>
      </c>
    </row>
    <row r="577" spans="1:11" x14ac:dyDescent="0.2">
      <c r="A577" s="627">
        <v>0.52951381666666009</v>
      </c>
      <c r="E577" s="548"/>
      <c r="F577" s="540"/>
      <c r="G577" s="589"/>
      <c r="K577" s="627">
        <v>0.52951381666666009</v>
      </c>
    </row>
    <row r="578" spans="1:11" x14ac:dyDescent="0.2">
      <c r="A578" s="627">
        <v>0.52986103866666012</v>
      </c>
      <c r="E578" s="548"/>
      <c r="F578" s="540"/>
      <c r="G578" s="589"/>
      <c r="K578" s="627">
        <v>0.52986103866666012</v>
      </c>
    </row>
    <row r="579" spans="1:11" x14ac:dyDescent="0.2">
      <c r="A579" s="627">
        <v>0.53020826066666016</v>
      </c>
      <c r="E579" s="548"/>
      <c r="F579" s="540"/>
      <c r="G579" s="589"/>
      <c r="K579" s="627">
        <v>0.53020826066666016</v>
      </c>
    </row>
    <row r="580" spans="1:11" x14ac:dyDescent="0.2">
      <c r="A580" s="627">
        <v>0.53055548266666019</v>
      </c>
      <c r="E580" s="548"/>
      <c r="F580" s="540"/>
      <c r="G580" s="589"/>
      <c r="K580" s="627">
        <v>0.53055548266666019</v>
      </c>
    </row>
    <row r="581" spans="1:11" x14ac:dyDescent="0.2">
      <c r="A581" s="627">
        <v>0.53090270466666023</v>
      </c>
      <c r="E581" s="548"/>
      <c r="F581" s="540"/>
      <c r="G581" s="589"/>
      <c r="K581" s="627">
        <v>0.53090270466666023</v>
      </c>
    </row>
    <row r="582" spans="1:11" ht="15" x14ac:dyDescent="0.25">
      <c r="A582" s="626">
        <v>0.53124992666666027</v>
      </c>
      <c r="E582" s="548"/>
      <c r="F582" s="540"/>
      <c r="G582" s="589"/>
      <c r="K582" s="626">
        <v>0.53124992666666027</v>
      </c>
    </row>
    <row r="583" spans="1:11" x14ac:dyDescent="0.2">
      <c r="A583" s="627">
        <v>0.5315971486666603</v>
      </c>
      <c r="E583" s="548"/>
      <c r="F583" s="540"/>
      <c r="G583" s="589"/>
      <c r="K583" s="627">
        <v>0.5315971486666603</v>
      </c>
    </row>
    <row r="584" spans="1:11" x14ac:dyDescent="0.2">
      <c r="A584" s="627">
        <v>0.53194437066666034</v>
      </c>
      <c r="E584" s="548"/>
      <c r="F584" s="540"/>
      <c r="G584" s="577"/>
      <c r="K584" s="627">
        <v>0.53194437066666034</v>
      </c>
    </row>
    <row r="585" spans="1:11" ht="15" x14ac:dyDescent="0.25">
      <c r="A585" s="627">
        <v>0.53229159266666037</v>
      </c>
      <c r="E585" s="548"/>
      <c r="F585" s="540"/>
      <c r="G585" s="669" t="s">
        <v>330</v>
      </c>
      <c r="K585" s="627">
        <v>0.53229159266666037</v>
      </c>
    </row>
    <row r="586" spans="1:11" x14ac:dyDescent="0.2">
      <c r="A586" s="627">
        <v>0.53263881466666041</v>
      </c>
      <c r="E586" s="548"/>
      <c r="F586" s="540"/>
      <c r="G586" s="589"/>
      <c r="K586" s="627">
        <v>0.53263881466666041</v>
      </c>
    </row>
    <row r="587" spans="1:11" x14ac:dyDescent="0.2">
      <c r="A587" s="627">
        <v>0.53298603666666045</v>
      </c>
      <c r="E587" s="548"/>
      <c r="F587" s="540"/>
      <c r="G587" s="589"/>
      <c r="K587" s="627">
        <v>0.53298603666666045</v>
      </c>
    </row>
    <row r="588" spans="1:11" x14ac:dyDescent="0.2">
      <c r="A588" s="627">
        <v>0.53333325866666048</v>
      </c>
      <c r="E588" s="548"/>
      <c r="F588" s="540"/>
      <c r="G588" s="595"/>
      <c r="H588" s="567"/>
      <c r="K588" s="627">
        <v>0.53333325866666048</v>
      </c>
    </row>
    <row r="589" spans="1:11" x14ac:dyDescent="0.2">
      <c r="A589" s="627">
        <v>0.53368048066666052</v>
      </c>
      <c r="E589" s="548"/>
      <c r="F589" s="540"/>
      <c r="G589" s="595"/>
      <c r="H589" s="568"/>
      <c r="K589" s="627">
        <v>0.53368048066666052</v>
      </c>
    </row>
    <row r="590" spans="1:11" x14ac:dyDescent="0.2">
      <c r="A590" s="627">
        <v>0.53402770266666055</v>
      </c>
      <c r="E590" s="548"/>
      <c r="F590" s="540"/>
      <c r="G590" s="595"/>
      <c r="H590" s="568"/>
      <c r="K590" s="627">
        <v>0.53402770266666055</v>
      </c>
    </row>
    <row r="591" spans="1:11" x14ac:dyDescent="0.2">
      <c r="A591" s="627">
        <v>0.53437492466666059</v>
      </c>
      <c r="E591" s="548"/>
      <c r="F591" s="540"/>
      <c r="G591" s="595"/>
      <c r="H591" s="569"/>
      <c r="K591" s="627">
        <v>0.53437492466666059</v>
      </c>
    </row>
    <row r="592" spans="1:11" ht="15" x14ac:dyDescent="0.25">
      <c r="A592" s="626">
        <v>0.53472214666666062</v>
      </c>
      <c r="E592" s="548"/>
      <c r="F592" s="540"/>
      <c r="G592" s="595"/>
      <c r="H592" s="540" t="s">
        <v>430</v>
      </c>
      <c r="K592" s="626">
        <v>0.53472214666666062</v>
      </c>
    </row>
    <row r="593" spans="1:11" x14ac:dyDescent="0.2">
      <c r="A593" s="627">
        <v>0.53506936866666066</v>
      </c>
      <c r="E593" s="548"/>
      <c r="F593" s="540"/>
      <c r="G593" s="595"/>
      <c r="H593" s="540" t="s">
        <v>248</v>
      </c>
      <c r="K593" s="627">
        <v>0.53506936866666066</v>
      </c>
    </row>
    <row r="594" spans="1:11" x14ac:dyDescent="0.2">
      <c r="A594" s="627">
        <v>0.5354165906666607</v>
      </c>
      <c r="E594" s="548"/>
      <c r="F594" s="540"/>
      <c r="G594" s="595"/>
      <c r="H594" s="540"/>
      <c r="K594" s="627">
        <v>0.5354165906666607</v>
      </c>
    </row>
    <row r="595" spans="1:11" x14ac:dyDescent="0.2">
      <c r="A595" s="627">
        <v>0.53576381266666073</v>
      </c>
      <c r="E595" s="548"/>
      <c r="F595" s="540"/>
      <c r="G595" s="595"/>
      <c r="H595" s="540"/>
      <c r="K595" s="627">
        <v>0.53576381266666073</v>
      </c>
    </row>
    <row r="596" spans="1:11" x14ac:dyDescent="0.2">
      <c r="A596" s="627">
        <v>0.53611103466666077</v>
      </c>
      <c r="E596" s="548"/>
      <c r="F596" s="540"/>
      <c r="G596" s="595"/>
      <c r="H596" s="540"/>
      <c r="K596" s="627">
        <v>0.53611103466666077</v>
      </c>
    </row>
    <row r="597" spans="1:11" x14ac:dyDescent="0.2">
      <c r="A597" s="627">
        <v>0.5364582566666608</v>
      </c>
      <c r="E597" s="548"/>
      <c r="F597" s="540"/>
      <c r="G597" s="595"/>
      <c r="H597" s="540"/>
      <c r="K597" s="627">
        <v>0.5364582566666608</v>
      </c>
    </row>
    <row r="598" spans="1:11" x14ac:dyDescent="0.2">
      <c r="A598" s="627">
        <v>0.53680547866666084</v>
      </c>
      <c r="E598" s="548"/>
      <c r="F598" s="540"/>
      <c r="G598" s="586"/>
      <c r="H598" s="540"/>
      <c r="K598" s="627">
        <v>0.53680547866666084</v>
      </c>
    </row>
    <row r="599" spans="1:11" x14ac:dyDescent="0.2">
      <c r="A599" s="627">
        <v>0.53715270066666088</v>
      </c>
      <c r="E599" s="548"/>
      <c r="F599" s="540"/>
      <c r="G599" s="595"/>
      <c r="H599" s="540"/>
      <c r="K599" s="627">
        <v>0.53715270066666088</v>
      </c>
    </row>
    <row r="600" spans="1:11" x14ac:dyDescent="0.2">
      <c r="A600" s="627">
        <v>0.53749992266666091</v>
      </c>
      <c r="E600" s="548"/>
      <c r="F600" s="540"/>
      <c r="G600" s="595"/>
      <c r="H600" s="540"/>
      <c r="K600" s="627">
        <v>0.53749992266666091</v>
      </c>
    </row>
    <row r="601" spans="1:11" x14ac:dyDescent="0.2">
      <c r="A601" s="627">
        <v>0.53784714466666095</v>
      </c>
      <c r="E601" s="548"/>
      <c r="F601" s="540"/>
      <c r="G601" s="595"/>
      <c r="H601" s="540"/>
      <c r="K601" s="627">
        <v>0.53784714466666095</v>
      </c>
    </row>
    <row r="602" spans="1:11" ht="15" x14ac:dyDescent="0.25">
      <c r="A602" s="626">
        <v>0.53819436666666098</v>
      </c>
      <c r="D602" s="567"/>
      <c r="E602" s="548"/>
      <c r="F602" s="540"/>
      <c r="G602" s="595"/>
      <c r="H602" s="540"/>
      <c r="K602" s="626">
        <v>0.53819436666666098</v>
      </c>
    </row>
    <row r="603" spans="1:11" x14ac:dyDescent="0.2">
      <c r="A603" s="627">
        <v>0.53854158866666102</v>
      </c>
      <c r="D603" s="568"/>
      <c r="E603" s="548"/>
      <c r="F603" s="540"/>
      <c r="G603" s="595"/>
      <c r="H603" s="540"/>
      <c r="K603" s="627">
        <v>0.53854158866666102</v>
      </c>
    </row>
    <row r="604" spans="1:11" x14ac:dyDescent="0.2">
      <c r="A604" s="627">
        <v>0.53888881066666106</v>
      </c>
      <c r="D604" s="568"/>
      <c r="E604" s="548"/>
      <c r="F604" s="540"/>
      <c r="G604" s="595"/>
      <c r="H604" s="540"/>
      <c r="K604" s="627">
        <v>0.53888881066666106</v>
      </c>
    </row>
    <row r="605" spans="1:11" x14ac:dyDescent="0.2">
      <c r="A605" s="627">
        <v>0.53923603266666109</v>
      </c>
      <c r="D605" s="569"/>
      <c r="E605" s="548"/>
      <c r="F605" s="540"/>
      <c r="G605" s="595"/>
      <c r="H605" s="540"/>
      <c r="K605" s="627">
        <v>0.53923603266666109</v>
      </c>
    </row>
    <row r="606" spans="1:11" x14ac:dyDescent="0.2">
      <c r="A606" s="627">
        <v>0.53958325466666113</v>
      </c>
      <c r="D606" s="540" t="s">
        <v>463</v>
      </c>
      <c r="E606" s="548"/>
      <c r="F606" s="540"/>
      <c r="G606" s="577"/>
      <c r="H606" s="540"/>
      <c r="K606" s="627">
        <v>0.53958325466666113</v>
      </c>
    </row>
    <row r="607" spans="1:11" x14ac:dyDescent="0.2">
      <c r="A607" s="627">
        <v>0.53993047666666116</v>
      </c>
      <c r="D607" s="540" t="s">
        <v>260</v>
      </c>
      <c r="E607" s="548"/>
      <c r="F607" s="540"/>
      <c r="G607" s="670"/>
      <c r="H607" s="540"/>
      <c r="K607" s="627">
        <v>0.53993047666666116</v>
      </c>
    </row>
    <row r="608" spans="1:11" x14ac:dyDescent="0.2">
      <c r="A608" s="627">
        <v>0.5402776986666612</v>
      </c>
      <c r="B608" s="543" t="s">
        <v>469</v>
      </c>
      <c r="D608" s="540"/>
      <c r="E608" s="548"/>
      <c r="F608" s="540"/>
      <c r="G608" s="670"/>
      <c r="H608" s="540"/>
      <c r="K608" s="627">
        <v>0.5402776986666612</v>
      </c>
    </row>
    <row r="609" spans="1:11" x14ac:dyDescent="0.2">
      <c r="A609" s="627">
        <v>0.54062492066666124</v>
      </c>
      <c r="B609" s="544" t="s">
        <v>260</v>
      </c>
      <c r="D609" s="540"/>
      <c r="E609" s="548"/>
      <c r="F609" s="540"/>
      <c r="G609" s="670"/>
      <c r="H609" s="540"/>
      <c r="K609" s="627">
        <v>0.54062492066666124</v>
      </c>
    </row>
    <row r="610" spans="1:11" x14ac:dyDescent="0.2">
      <c r="A610" s="627">
        <v>0.54097214266666127</v>
      </c>
      <c r="B610" s="544"/>
      <c r="D610" s="540"/>
      <c r="E610" s="548"/>
      <c r="F610" s="540"/>
      <c r="G610" s="670"/>
      <c r="H610" s="540"/>
      <c r="K610" s="627">
        <v>0.54097214266666127</v>
      </c>
    </row>
    <row r="611" spans="1:11" x14ac:dyDescent="0.2">
      <c r="A611" s="627">
        <v>0.54131936466666131</v>
      </c>
      <c r="B611" s="545"/>
      <c r="D611" s="542"/>
      <c r="E611" s="548"/>
      <c r="F611" s="540"/>
      <c r="G611" s="670"/>
      <c r="H611" s="540"/>
      <c r="K611" s="627">
        <v>0.54131936466666131</v>
      </c>
    </row>
    <row r="612" spans="1:11" ht="15" x14ac:dyDescent="0.25">
      <c r="A612" s="626">
        <v>0.54166658666666134</v>
      </c>
      <c r="D612" s="548" t="s">
        <v>9</v>
      </c>
      <c r="E612" s="548"/>
      <c r="F612" s="540"/>
      <c r="G612" s="670"/>
      <c r="H612" s="540"/>
      <c r="K612" s="626">
        <v>0.54166658666666134</v>
      </c>
    </row>
    <row r="613" spans="1:11" x14ac:dyDescent="0.2">
      <c r="A613" s="627">
        <v>0.54201380866666138</v>
      </c>
      <c r="D613" s="548" t="s">
        <v>291</v>
      </c>
      <c r="E613" s="548"/>
      <c r="F613" s="540"/>
      <c r="G613" s="670"/>
      <c r="H613" s="540"/>
      <c r="K613" s="627">
        <v>0.54201380866666138</v>
      </c>
    </row>
    <row r="614" spans="1:11" x14ac:dyDescent="0.2">
      <c r="A614" s="627">
        <v>0.54236103066666141</v>
      </c>
      <c r="D614" s="567"/>
      <c r="E614" s="548"/>
      <c r="F614" s="540"/>
      <c r="G614" s="670"/>
      <c r="H614" s="540"/>
      <c r="K614" s="627">
        <v>0.54236103066666141</v>
      </c>
    </row>
    <row r="615" spans="1:11" x14ac:dyDescent="0.2">
      <c r="A615" s="627">
        <v>0.54270825266666145</v>
      </c>
      <c r="D615" s="568"/>
      <c r="E615" s="548"/>
      <c r="F615" s="540"/>
      <c r="G615" s="670"/>
      <c r="H615" s="540"/>
      <c r="K615" s="627">
        <v>0.54270825266666145</v>
      </c>
    </row>
    <row r="616" spans="1:11" x14ac:dyDescent="0.2">
      <c r="A616" s="627">
        <v>0.54305547466666149</v>
      </c>
      <c r="D616" s="568"/>
      <c r="E616" s="548"/>
      <c r="F616" s="540"/>
      <c r="G616" s="670"/>
      <c r="H616" s="540"/>
      <c r="K616" s="627">
        <v>0.54305547466666149</v>
      </c>
    </row>
    <row r="617" spans="1:11" x14ac:dyDescent="0.2">
      <c r="A617" s="627">
        <v>0.54340269666666152</v>
      </c>
      <c r="D617" s="569"/>
      <c r="E617" s="548"/>
      <c r="F617" s="540"/>
      <c r="G617" s="670"/>
      <c r="H617" s="540"/>
      <c r="K617" s="627">
        <v>0.54340269666666152</v>
      </c>
    </row>
    <row r="618" spans="1:11" x14ac:dyDescent="0.2">
      <c r="A618" s="627">
        <v>0.54374991866666156</v>
      </c>
      <c r="D618" s="540" t="s">
        <v>463</v>
      </c>
      <c r="E618" s="548"/>
      <c r="F618" s="540"/>
      <c r="G618" s="670"/>
      <c r="H618" s="540"/>
      <c r="K618" s="627">
        <v>0.54374991866666156</v>
      </c>
    </row>
    <row r="619" spans="1:11" x14ac:dyDescent="0.2">
      <c r="A619" s="627">
        <v>0.54409714066666159</v>
      </c>
      <c r="D619" s="540" t="s">
        <v>262</v>
      </c>
      <c r="E619" s="548"/>
      <c r="F619" s="540"/>
      <c r="G619" s="670"/>
      <c r="H619" s="540"/>
      <c r="K619" s="627">
        <v>0.54409714066666159</v>
      </c>
    </row>
    <row r="620" spans="1:11" x14ac:dyDescent="0.2">
      <c r="A620" s="627">
        <v>0.54444436266666163</v>
      </c>
      <c r="D620" s="540"/>
      <c r="E620" s="548"/>
      <c r="F620" s="540"/>
      <c r="G620" s="670"/>
      <c r="H620" s="540"/>
      <c r="K620" s="627">
        <v>0.54444436266666163</v>
      </c>
    </row>
    <row r="621" spans="1:11" x14ac:dyDescent="0.2">
      <c r="A621" s="627">
        <v>0.54479158466666167</v>
      </c>
      <c r="D621" s="540"/>
      <c r="E621" s="548"/>
      <c r="F621" s="540"/>
      <c r="G621" s="670"/>
      <c r="H621" s="540"/>
      <c r="K621" s="627">
        <v>0.54479158466666167</v>
      </c>
    </row>
    <row r="622" spans="1:11" ht="15" x14ac:dyDescent="0.25">
      <c r="A622" s="626">
        <v>0.5451388066666617</v>
      </c>
      <c r="B622" s="543" t="s">
        <v>469</v>
      </c>
      <c r="D622" s="540"/>
      <c r="E622" s="549"/>
      <c r="F622" s="540"/>
      <c r="G622" s="670"/>
      <c r="H622" s="540"/>
      <c r="K622" s="626">
        <v>0.5451388066666617</v>
      </c>
    </row>
    <row r="623" spans="1:11" x14ac:dyDescent="0.2">
      <c r="A623" s="627">
        <v>0.54548602866666174</v>
      </c>
      <c r="B623" s="545" t="s">
        <v>262</v>
      </c>
      <c r="D623" s="542"/>
      <c r="E623" s="677"/>
      <c r="F623" s="540"/>
      <c r="G623" s="670"/>
      <c r="H623" s="540"/>
      <c r="K623" s="627">
        <v>0.54548602866666174</v>
      </c>
    </row>
    <row r="624" spans="1:11" x14ac:dyDescent="0.2">
      <c r="A624" s="627">
        <v>0.54583325066666177</v>
      </c>
      <c r="D624" s="548" t="s">
        <v>9</v>
      </c>
      <c r="E624" s="677"/>
      <c r="F624" s="540"/>
      <c r="G624" s="670"/>
      <c r="H624" s="540"/>
      <c r="K624" s="627">
        <v>0.54583325066666177</v>
      </c>
    </row>
    <row r="625" spans="1:11" x14ac:dyDescent="0.2">
      <c r="A625" s="627">
        <v>0.54618047266666181</v>
      </c>
      <c r="D625" s="548" t="s">
        <v>288</v>
      </c>
      <c r="E625" s="677"/>
      <c r="F625" s="540"/>
      <c r="G625" s="671"/>
      <c r="H625" s="540"/>
      <c r="K625" s="627">
        <v>0.54618047266666181</v>
      </c>
    </row>
    <row r="626" spans="1:11" x14ac:dyDescent="0.2">
      <c r="A626" s="627">
        <v>0.54652769466666185</v>
      </c>
      <c r="D626" s="567"/>
      <c r="E626" s="677"/>
      <c r="F626" s="540"/>
      <c r="H626" s="540"/>
      <c r="K626" s="627">
        <v>0.54652769466666185</v>
      </c>
    </row>
    <row r="627" spans="1:11" x14ac:dyDescent="0.2">
      <c r="A627" s="627">
        <v>0.54687491666666188</v>
      </c>
      <c r="D627" s="568"/>
      <c r="E627" s="677"/>
      <c r="F627" s="540"/>
      <c r="H627" s="540"/>
      <c r="K627" s="627">
        <v>0.54687491666666188</v>
      </c>
    </row>
    <row r="628" spans="1:11" x14ac:dyDescent="0.2">
      <c r="A628" s="627">
        <v>0.54722213866666192</v>
      </c>
      <c r="D628" s="568"/>
      <c r="E628" s="677"/>
      <c r="F628" s="540"/>
      <c r="H628" s="540"/>
      <c r="K628" s="627">
        <v>0.54722213866666192</v>
      </c>
    </row>
    <row r="629" spans="1:11" x14ac:dyDescent="0.2">
      <c r="A629" s="627">
        <v>0.54756936066666195</v>
      </c>
      <c r="D629" s="569"/>
      <c r="E629" s="677"/>
      <c r="F629" s="540"/>
      <c r="H629" s="540"/>
      <c r="K629" s="627">
        <v>0.54756936066666195</v>
      </c>
    </row>
    <row r="630" spans="1:11" x14ac:dyDescent="0.2">
      <c r="A630" s="627">
        <v>0.54791658266666199</v>
      </c>
      <c r="B630" s="543" t="s">
        <v>470</v>
      </c>
      <c r="D630" s="540" t="s">
        <v>463</v>
      </c>
      <c r="E630" s="677"/>
      <c r="F630" s="540"/>
      <c r="H630" s="540"/>
      <c r="K630" s="627">
        <v>0.54791658266666199</v>
      </c>
    </row>
    <row r="631" spans="1:11" x14ac:dyDescent="0.2">
      <c r="A631" s="627">
        <v>0.54826380466666202</v>
      </c>
      <c r="B631" s="545" t="s">
        <v>248</v>
      </c>
      <c r="D631" s="540" t="s">
        <v>264</v>
      </c>
      <c r="E631" s="677"/>
      <c r="F631" s="542"/>
      <c r="H631" s="542"/>
      <c r="K631" s="627">
        <v>0.54826380466666202</v>
      </c>
    </row>
    <row r="632" spans="1:11" ht="15" x14ac:dyDescent="0.25">
      <c r="A632" s="626">
        <v>0.54861102666666206</v>
      </c>
      <c r="D632" s="540"/>
      <c r="E632" s="677"/>
      <c r="F632" s="574" t="s">
        <v>17</v>
      </c>
      <c r="H632" s="552" t="s">
        <v>23</v>
      </c>
      <c r="K632" s="626">
        <v>0.54861102666666206</v>
      </c>
    </row>
    <row r="633" spans="1:11" x14ac:dyDescent="0.2">
      <c r="A633" s="627">
        <v>0.5489582486666621</v>
      </c>
      <c r="D633" s="540"/>
      <c r="E633" s="677"/>
      <c r="F633" s="574" t="s">
        <v>379</v>
      </c>
      <c r="H633" s="552" t="s">
        <v>243</v>
      </c>
      <c r="K633" s="627">
        <v>0.5489582486666621</v>
      </c>
    </row>
    <row r="634" spans="1:11" x14ac:dyDescent="0.2">
      <c r="A634" s="627">
        <v>0.54930547066666213</v>
      </c>
      <c r="B634" s="543" t="s">
        <v>469</v>
      </c>
      <c r="D634" s="540"/>
      <c r="E634" s="677"/>
      <c r="F634" s="648" t="s">
        <v>471</v>
      </c>
      <c r="H634" s="552" t="s">
        <v>472</v>
      </c>
      <c r="K634" s="627">
        <v>0.54930547066666213</v>
      </c>
    </row>
    <row r="635" spans="1:11" x14ac:dyDescent="0.2">
      <c r="A635" s="627">
        <v>0.54965269266666217</v>
      </c>
      <c r="B635" s="545" t="s">
        <v>264</v>
      </c>
      <c r="D635" s="542"/>
      <c r="E635" s="677"/>
      <c r="F635" s="574"/>
      <c r="H635" s="552"/>
      <c r="K635" s="627">
        <v>0.54965269266666217</v>
      </c>
    </row>
    <row r="636" spans="1:11" x14ac:dyDescent="0.2">
      <c r="A636" s="627">
        <v>0.5499999146666622</v>
      </c>
      <c r="D636" s="548" t="s">
        <v>9</v>
      </c>
      <c r="E636" s="677"/>
      <c r="F636" s="574"/>
      <c r="H636" s="552"/>
      <c r="K636" s="627">
        <v>0.5499999146666622</v>
      </c>
    </row>
    <row r="637" spans="1:11" x14ac:dyDescent="0.2">
      <c r="A637" s="627">
        <v>0.55034713666666224</v>
      </c>
      <c r="D637" s="549" t="s">
        <v>236</v>
      </c>
      <c r="E637" s="677"/>
      <c r="F637" s="574"/>
      <c r="H637" s="552"/>
      <c r="K637" s="627">
        <v>0.55034713666666224</v>
      </c>
    </row>
    <row r="638" spans="1:11" x14ac:dyDescent="0.2">
      <c r="A638" s="627">
        <v>0.55069435866666228</v>
      </c>
      <c r="E638" s="677"/>
      <c r="F638" s="574"/>
      <c r="H638" s="552"/>
      <c r="K638" s="627">
        <v>0.55069435866666228</v>
      </c>
    </row>
    <row r="639" spans="1:11" x14ac:dyDescent="0.2">
      <c r="A639" s="627">
        <v>0.55104158066666231</v>
      </c>
      <c r="E639" s="677"/>
      <c r="F639" s="574"/>
      <c r="H639" s="552"/>
      <c r="K639" s="627">
        <v>0.55104158066666231</v>
      </c>
    </row>
    <row r="640" spans="1:11" x14ac:dyDescent="0.2">
      <c r="A640" s="627">
        <v>0.55138880266666235</v>
      </c>
      <c r="E640" s="677"/>
      <c r="F640" s="574"/>
      <c r="H640" s="552"/>
      <c r="K640" s="627">
        <v>0.55138880266666235</v>
      </c>
    </row>
    <row r="641" spans="1:11" x14ac:dyDescent="0.2">
      <c r="A641" s="627">
        <v>0.55173602466666238</v>
      </c>
      <c r="E641" s="677"/>
      <c r="F641" s="574"/>
      <c r="H641" s="552"/>
      <c r="K641" s="627">
        <v>0.55173602466666238</v>
      </c>
    </row>
    <row r="642" spans="1:11" ht="15" x14ac:dyDescent="0.25">
      <c r="A642" s="626">
        <v>0.55208324666666242</v>
      </c>
      <c r="E642" s="677"/>
      <c r="F642" s="574"/>
      <c r="H642" s="552"/>
      <c r="K642" s="626">
        <v>0.55208324666666242</v>
      </c>
    </row>
    <row r="643" spans="1:11" x14ac:dyDescent="0.2">
      <c r="A643" s="627">
        <v>0.55243046866666246</v>
      </c>
      <c r="E643" s="678"/>
      <c r="F643" s="574"/>
      <c r="H643" s="552"/>
      <c r="K643" s="627">
        <v>0.55243046866666246</v>
      </c>
    </row>
    <row r="644" spans="1:11" x14ac:dyDescent="0.2">
      <c r="A644" s="627">
        <v>0.55277769066666249</v>
      </c>
      <c r="F644" s="574"/>
      <c r="H644" s="552"/>
      <c r="K644" s="627">
        <v>0.55277769066666249</v>
      </c>
    </row>
    <row r="645" spans="1:11" x14ac:dyDescent="0.2">
      <c r="A645" s="627">
        <v>0.55312491266666253</v>
      </c>
      <c r="F645" s="574"/>
      <c r="H645" s="552"/>
      <c r="K645" s="627">
        <v>0.55312491266666253</v>
      </c>
    </row>
    <row r="646" spans="1:11" x14ac:dyDescent="0.2">
      <c r="A646" s="627">
        <v>0.55347213466666256</v>
      </c>
      <c r="F646" s="574"/>
      <c r="H646" s="552"/>
      <c r="K646" s="627">
        <v>0.55347213466666256</v>
      </c>
    </row>
    <row r="647" spans="1:11" x14ac:dyDescent="0.2">
      <c r="A647" s="627">
        <v>0.5538193566666626</v>
      </c>
      <c r="F647" s="574"/>
      <c r="H647" s="552"/>
      <c r="K647" s="627">
        <v>0.5538193566666626</v>
      </c>
    </row>
    <row r="648" spans="1:11" x14ac:dyDescent="0.2">
      <c r="A648" s="627">
        <v>0.55416657866666263</v>
      </c>
      <c r="F648" s="574"/>
      <c r="H648" s="552"/>
      <c r="K648" s="627">
        <v>0.55416657866666263</v>
      </c>
    </row>
    <row r="649" spans="1:11" x14ac:dyDescent="0.2">
      <c r="A649" s="627">
        <v>0.55451380066666267</v>
      </c>
      <c r="F649" s="574"/>
      <c r="H649" s="552"/>
      <c r="K649" s="627">
        <v>0.55451380066666267</v>
      </c>
    </row>
    <row r="650" spans="1:11" x14ac:dyDescent="0.2">
      <c r="A650" s="627">
        <v>0.55486102266666271</v>
      </c>
      <c r="F650" s="574"/>
      <c r="H650" s="552"/>
      <c r="K650" s="627">
        <v>0.55486102266666271</v>
      </c>
    </row>
    <row r="651" spans="1:11" x14ac:dyDescent="0.2">
      <c r="A651" s="627">
        <v>0.55520824466666274</v>
      </c>
      <c r="F651" s="574"/>
      <c r="H651" s="552"/>
      <c r="K651" s="627">
        <v>0.55520824466666274</v>
      </c>
    </row>
    <row r="652" spans="1:11" ht="15" x14ac:dyDescent="0.25">
      <c r="A652" s="626">
        <v>0.55555546666666278</v>
      </c>
      <c r="D652" s="567"/>
      <c r="F652" s="574"/>
      <c r="H652" s="552"/>
      <c r="K652" s="626">
        <v>0.55555546666666278</v>
      </c>
    </row>
    <row r="653" spans="1:11" x14ac:dyDescent="0.2">
      <c r="A653" s="627">
        <v>0.55590268866666281</v>
      </c>
      <c r="D653" s="568"/>
      <c r="F653" s="574"/>
      <c r="H653" s="552"/>
      <c r="K653" s="627">
        <v>0.55590268866666281</v>
      </c>
    </row>
    <row r="654" spans="1:11" x14ac:dyDescent="0.2">
      <c r="A654" s="627">
        <v>0.55624991066666285</v>
      </c>
      <c r="D654" s="568"/>
      <c r="F654" s="574"/>
      <c r="H654" s="552"/>
      <c r="K654" s="627">
        <v>0.55624991066666285</v>
      </c>
    </row>
    <row r="655" spans="1:11" x14ac:dyDescent="0.2">
      <c r="A655" s="627">
        <v>0.55659713266666289</v>
      </c>
      <c r="D655" s="569"/>
      <c r="F655" s="574"/>
      <c r="H655" s="552"/>
      <c r="K655" s="627">
        <v>0.55659713266666289</v>
      </c>
    </row>
    <row r="656" spans="1:11" x14ac:dyDescent="0.2">
      <c r="A656" s="627">
        <v>0.55694435466666292</v>
      </c>
      <c r="D656" s="540" t="s">
        <v>391</v>
      </c>
      <c r="F656" s="574"/>
      <c r="H656" s="561"/>
      <c r="K656" s="627">
        <v>0.55694435466666292</v>
      </c>
    </row>
    <row r="657" spans="1:11" x14ac:dyDescent="0.2">
      <c r="A657" s="627">
        <v>0.55729157666666296</v>
      </c>
      <c r="D657" s="540" t="s">
        <v>260</v>
      </c>
      <c r="F657" s="574"/>
      <c r="H657" s="552"/>
      <c r="K657" s="627">
        <v>0.55729157666666296</v>
      </c>
    </row>
    <row r="658" spans="1:11" x14ac:dyDescent="0.2">
      <c r="A658" s="627">
        <v>0.55763879866666299</v>
      </c>
      <c r="B658" s="543" t="s">
        <v>473</v>
      </c>
      <c r="D658" s="540"/>
      <c r="F658" s="574"/>
      <c r="G658" s="666"/>
      <c r="H658" s="552"/>
      <c r="K658" s="627">
        <v>0.55763879866666299</v>
      </c>
    </row>
    <row r="659" spans="1:11" x14ac:dyDescent="0.2">
      <c r="A659" s="627">
        <v>0.55798602066666303</v>
      </c>
      <c r="B659" s="544" t="s">
        <v>260</v>
      </c>
      <c r="D659" s="540"/>
      <c r="F659" s="574"/>
      <c r="H659" s="552"/>
      <c r="K659" s="627">
        <v>0.55798602066666303</v>
      </c>
    </row>
    <row r="660" spans="1:11" x14ac:dyDescent="0.2">
      <c r="A660" s="627">
        <v>0.55833324266666307</v>
      </c>
      <c r="B660" s="544"/>
      <c r="D660" s="540"/>
      <c r="F660" s="574"/>
      <c r="H660" s="552"/>
      <c r="K660" s="627">
        <v>0.55833324266666307</v>
      </c>
    </row>
    <row r="661" spans="1:11" x14ac:dyDescent="0.2">
      <c r="A661" s="627">
        <v>0.5586804646666631</v>
      </c>
      <c r="B661" s="545"/>
      <c r="D661" s="542"/>
      <c r="F661" s="574"/>
      <c r="H661" s="552"/>
      <c r="K661" s="627">
        <v>0.5586804646666631</v>
      </c>
    </row>
    <row r="662" spans="1:11" ht="15" x14ac:dyDescent="0.25">
      <c r="A662" s="626">
        <v>0.55902768666666314</v>
      </c>
      <c r="D662" s="552" t="s">
        <v>8</v>
      </c>
      <c r="F662" s="574"/>
      <c r="H662" s="553"/>
      <c r="K662" s="626">
        <v>0.55902768666666314</v>
      </c>
    </row>
    <row r="663" spans="1:11" ht="15" x14ac:dyDescent="0.25">
      <c r="A663" s="627">
        <v>0.55937490866666317</v>
      </c>
      <c r="D663" s="552" t="s">
        <v>474</v>
      </c>
      <c r="F663" s="574"/>
      <c r="H663" s="631" t="s">
        <v>328</v>
      </c>
      <c r="K663" s="627">
        <v>0.55937490866666317</v>
      </c>
    </row>
    <row r="664" spans="1:11" x14ac:dyDescent="0.2">
      <c r="A664" s="627">
        <v>0.55972213066666321</v>
      </c>
      <c r="D664" s="567"/>
      <c r="F664" s="574"/>
      <c r="H664" s="552"/>
      <c r="K664" s="627">
        <v>0.55972213066666321</v>
      </c>
    </row>
    <row r="665" spans="1:11" x14ac:dyDescent="0.2">
      <c r="A665" s="627">
        <v>0.56006935266666324</v>
      </c>
      <c r="D665" s="568"/>
      <c r="F665" s="574"/>
      <c r="H665" s="552"/>
      <c r="K665" s="627">
        <v>0.56006935266666324</v>
      </c>
    </row>
    <row r="666" spans="1:11" x14ac:dyDescent="0.2">
      <c r="A666" s="627">
        <v>0.56041657466666328</v>
      </c>
      <c r="D666" s="568"/>
      <c r="F666" s="573"/>
      <c r="G666" s="567"/>
      <c r="H666" s="596"/>
      <c r="K666" s="627">
        <v>0.56041657466666328</v>
      </c>
    </row>
    <row r="667" spans="1:11" x14ac:dyDescent="0.2">
      <c r="A667" s="627">
        <v>0.56076379666666332</v>
      </c>
      <c r="D667" s="569"/>
      <c r="F667" s="573"/>
      <c r="G667" s="568"/>
      <c r="H667" s="596"/>
      <c r="K667" s="627">
        <v>0.56076379666666332</v>
      </c>
    </row>
    <row r="668" spans="1:11" x14ac:dyDescent="0.2">
      <c r="A668" s="627">
        <v>0.56111101866666335</v>
      </c>
      <c r="D668" s="540" t="s">
        <v>391</v>
      </c>
      <c r="F668" s="573"/>
      <c r="G668" s="568"/>
      <c r="H668" s="596"/>
      <c r="K668" s="627">
        <v>0.56111101866666335</v>
      </c>
    </row>
    <row r="669" spans="1:11" x14ac:dyDescent="0.2">
      <c r="A669" s="627">
        <v>0.56145824066666339</v>
      </c>
      <c r="D669" s="540" t="s">
        <v>262</v>
      </c>
      <c r="F669" s="573"/>
      <c r="G669" s="568"/>
      <c r="H669" s="596"/>
      <c r="K669" s="627">
        <v>0.56145824066666339</v>
      </c>
    </row>
    <row r="670" spans="1:11" x14ac:dyDescent="0.2">
      <c r="A670" s="627">
        <v>0.56180546266666342</v>
      </c>
      <c r="D670" s="540"/>
      <c r="F670" s="573"/>
      <c r="G670" s="568"/>
      <c r="H670" s="596"/>
      <c r="K670" s="627">
        <v>0.56180546266666342</v>
      </c>
    </row>
    <row r="671" spans="1:11" x14ac:dyDescent="0.2">
      <c r="A671" s="627">
        <v>0.56215268466666346</v>
      </c>
      <c r="D671" s="540"/>
      <c r="F671" s="573"/>
      <c r="G671" s="569"/>
      <c r="H671" s="596"/>
      <c r="K671" s="627">
        <v>0.56215268466666346</v>
      </c>
    </row>
    <row r="672" spans="1:11" ht="15" x14ac:dyDescent="0.25">
      <c r="A672" s="626">
        <v>0.5624999066666635</v>
      </c>
      <c r="B672" s="543" t="s">
        <v>473</v>
      </c>
      <c r="D672" s="540"/>
      <c r="F672" s="573"/>
      <c r="G672" s="540" t="s">
        <v>475</v>
      </c>
      <c r="H672" s="596"/>
      <c r="K672" s="626">
        <v>0.5624999066666635</v>
      </c>
    </row>
    <row r="673" spans="1:11" x14ac:dyDescent="0.2">
      <c r="A673" s="627">
        <v>0.56284712866666353</v>
      </c>
      <c r="B673" s="545" t="s">
        <v>262</v>
      </c>
      <c r="D673" s="542"/>
      <c r="F673" s="573"/>
      <c r="G673" s="540" t="s">
        <v>248</v>
      </c>
      <c r="H673" s="596"/>
      <c r="K673" s="627">
        <v>0.56284712866666353</v>
      </c>
    </row>
    <row r="674" spans="1:11" x14ac:dyDescent="0.2">
      <c r="A674" s="627">
        <v>0.56319435066666357</v>
      </c>
      <c r="D674" s="552" t="s">
        <v>8</v>
      </c>
      <c r="F674" s="573"/>
      <c r="G674" s="540"/>
      <c r="H674" s="596"/>
      <c r="K674" s="627">
        <v>0.56319435066666357</v>
      </c>
    </row>
    <row r="675" spans="1:11" x14ac:dyDescent="0.2">
      <c r="A675" s="627">
        <v>0.5635415726666636</v>
      </c>
      <c r="D675" s="552" t="s">
        <v>323</v>
      </c>
      <c r="F675" s="573"/>
      <c r="G675" s="540"/>
      <c r="H675" s="596"/>
      <c r="K675" s="627">
        <v>0.5635415726666636</v>
      </c>
    </row>
    <row r="676" spans="1:11" x14ac:dyDescent="0.2">
      <c r="A676" s="627">
        <v>0.56388879466666364</v>
      </c>
      <c r="D676" s="672"/>
      <c r="F676" s="573"/>
      <c r="G676" s="540"/>
      <c r="H676" s="596"/>
      <c r="K676" s="627">
        <v>0.56388879466666364</v>
      </c>
    </row>
    <row r="677" spans="1:11" x14ac:dyDescent="0.2">
      <c r="A677" s="627">
        <v>0.56423601666666368</v>
      </c>
      <c r="D677" s="673"/>
      <c r="F677" s="573"/>
      <c r="G677" s="540"/>
      <c r="H677" s="596"/>
      <c r="K677" s="627">
        <v>0.56423601666666368</v>
      </c>
    </row>
    <row r="678" spans="1:11" x14ac:dyDescent="0.2">
      <c r="A678" s="627">
        <v>0.56458323866666371</v>
      </c>
      <c r="D678" s="673"/>
      <c r="F678" s="573"/>
      <c r="G678" s="540"/>
      <c r="H678" s="596"/>
      <c r="K678" s="627">
        <v>0.56458323866666371</v>
      </c>
    </row>
    <row r="679" spans="1:11" x14ac:dyDescent="0.2">
      <c r="A679" s="627">
        <v>0.56493046066666375</v>
      </c>
      <c r="D679" s="674"/>
      <c r="F679" s="578"/>
      <c r="G679" s="540"/>
      <c r="H679" s="596"/>
      <c r="K679" s="627">
        <v>0.56493046066666375</v>
      </c>
    </row>
    <row r="680" spans="1:11" x14ac:dyDescent="0.2">
      <c r="A680" s="627">
        <v>0.56527768266666378</v>
      </c>
      <c r="D680" s="675" t="s">
        <v>391</v>
      </c>
      <c r="F680" s="573"/>
      <c r="G680" s="540"/>
      <c r="H680" s="593"/>
      <c r="K680" s="627">
        <v>0.56527768266666378</v>
      </c>
    </row>
    <row r="681" spans="1:11" x14ac:dyDescent="0.2">
      <c r="A681" s="627">
        <v>0.56562490466666382</v>
      </c>
      <c r="D681" s="675" t="s">
        <v>264</v>
      </c>
      <c r="F681" s="573"/>
      <c r="G681" s="540"/>
      <c r="H681" s="553"/>
      <c r="K681" s="627">
        <v>0.56562490466666382</v>
      </c>
    </row>
    <row r="682" spans="1:11" ht="15" x14ac:dyDescent="0.25">
      <c r="A682" s="626">
        <v>0.56597212666666386</v>
      </c>
      <c r="D682" s="675"/>
      <c r="F682" s="573"/>
      <c r="G682" s="540"/>
      <c r="H682" s="679" t="s">
        <v>330</v>
      </c>
      <c r="K682" s="626">
        <v>0.56597212666666386</v>
      </c>
    </row>
    <row r="683" spans="1:11" x14ac:dyDescent="0.2">
      <c r="A683" s="627">
        <v>0.56631934866666389</v>
      </c>
      <c r="D683" s="675"/>
      <c r="F683" s="573"/>
      <c r="G683" s="540"/>
      <c r="H683" s="596"/>
      <c r="K683" s="627">
        <v>0.56631934866666389</v>
      </c>
    </row>
    <row r="684" spans="1:11" x14ac:dyDescent="0.2">
      <c r="A684" s="627">
        <v>0.56666657066666393</v>
      </c>
      <c r="B684" s="543" t="s">
        <v>473</v>
      </c>
      <c r="D684" s="675"/>
      <c r="F684" s="573"/>
      <c r="G684" s="540"/>
      <c r="H684" s="596"/>
      <c r="K684" s="627">
        <v>0.56666657066666393</v>
      </c>
    </row>
    <row r="685" spans="1:11" x14ac:dyDescent="0.2">
      <c r="A685" s="627">
        <v>0.56701379266666396</v>
      </c>
      <c r="B685" s="545" t="s">
        <v>264</v>
      </c>
      <c r="D685" s="676"/>
      <c r="F685" s="573"/>
      <c r="G685" s="540"/>
      <c r="H685" s="596"/>
      <c r="K685" s="627">
        <v>0.56701379266666396</v>
      </c>
    </row>
    <row r="686" spans="1:11" x14ac:dyDescent="0.2">
      <c r="A686" s="627">
        <v>0.567361014666664</v>
      </c>
      <c r="D686" s="675" t="s">
        <v>8</v>
      </c>
      <c r="F686" s="573"/>
      <c r="G686" s="540"/>
      <c r="H686" s="596"/>
      <c r="K686" s="627">
        <v>0.567361014666664</v>
      </c>
    </row>
    <row r="687" spans="1:11" x14ac:dyDescent="0.2">
      <c r="A687" s="627">
        <v>0.56770823666666403</v>
      </c>
      <c r="D687" s="676" t="s">
        <v>243</v>
      </c>
      <c r="F687" s="573"/>
      <c r="G687" s="540"/>
      <c r="H687" s="596"/>
      <c r="K687" s="627">
        <v>0.56770823666666403</v>
      </c>
    </row>
    <row r="688" spans="1:11" x14ac:dyDescent="0.2">
      <c r="A688" s="627">
        <v>0.56805545866666407</v>
      </c>
      <c r="F688" s="573"/>
      <c r="G688" s="540"/>
      <c r="H688" s="596"/>
      <c r="K688" s="627">
        <v>0.56805545866666407</v>
      </c>
    </row>
    <row r="689" spans="1:11" x14ac:dyDescent="0.2">
      <c r="A689" s="627">
        <v>0.56840268066666411</v>
      </c>
      <c r="F689" s="573"/>
      <c r="G689" s="540"/>
      <c r="H689" s="596"/>
      <c r="K689" s="627">
        <v>0.56840268066666411</v>
      </c>
    </row>
    <row r="690" spans="1:11" x14ac:dyDescent="0.2">
      <c r="A690" s="627">
        <v>0.56874990266666414</v>
      </c>
      <c r="F690" s="573"/>
      <c r="G690" s="540"/>
      <c r="H690" s="596"/>
      <c r="K690" s="627">
        <v>0.56874990266666414</v>
      </c>
    </row>
    <row r="691" spans="1:11" x14ac:dyDescent="0.2">
      <c r="A691" s="627">
        <v>0.56909712466666418</v>
      </c>
      <c r="F691" s="573"/>
      <c r="G691" s="540"/>
      <c r="H691" s="596"/>
      <c r="K691" s="627">
        <v>0.56909712466666418</v>
      </c>
    </row>
    <row r="692" spans="1:11" ht="15" x14ac:dyDescent="0.25">
      <c r="A692" s="626">
        <v>0.56944434666666421</v>
      </c>
      <c r="F692" s="573"/>
      <c r="G692" s="540"/>
      <c r="H692" s="596"/>
      <c r="K692" s="626">
        <v>0.56944434666666421</v>
      </c>
    </row>
    <row r="693" spans="1:11" x14ac:dyDescent="0.2">
      <c r="A693" s="627">
        <v>0.56979156866666425</v>
      </c>
      <c r="F693" s="573"/>
      <c r="G693" s="540"/>
      <c r="H693" s="596"/>
      <c r="K693" s="627">
        <v>0.56979156866666425</v>
      </c>
    </row>
    <row r="694" spans="1:11" x14ac:dyDescent="0.2">
      <c r="A694" s="627">
        <v>0.57013879066666429</v>
      </c>
      <c r="F694" s="573"/>
      <c r="G694" s="540"/>
      <c r="H694" s="596"/>
      <c r="K694" s="627">
        <v>0.57013879066666429</v>
      </c>
    </row>
    <row r="695" spans="1:11" x14ac:dyDescent="0.2">
      <c r="A695" s="627">
        <v>0.57048601266666432</v>
      </c>
      <c r="F695" s="573"/>
      <c r="G695" s="540"/>
      <c r="H695" s="596"/>
      <c r="K695" s="627">
        <v>0.57048601266666432</v>
      </c>
    </row>
    <row r="696" spans="1:11" x14ac:dyDescent="0.2">
      <c r="A696" s="627">
        <v>0.57083323466666436</v>
      </c>
      <c r="F696" s="573"/>
      <c r="G696" s="540"/>
      <c r="H696" s="596"/>
      <c r="K696" s="627">
        <v>0.57083323466666436</v>
      </c>
    </row>
    <row r="697" spans="1:11" x14ac:dyDescent="0.2">
      <c r="A697" s="627">
        <v>0.57118045666666439</v>
      </c>
      <c r="F697" s="573"/>
      <c r="G697" s="540"/>
      <c r="H697" s="596"/>
      <c r="K697" s="627">
        <v>0.57118045666666439</v>
      </c>
    </row>
    <row r="698" spans="1:11" x14ac:dyDescent="0.2">
      <c r="A698" s="627">
        <v>0.57152767866666443</v>
      </c>
      <c r="F698" s="573"/>
      <c r="G698" s="540"/>
      <c r="H698" s="596"/>
      <c r="I698" s="599"/>
      <c r="K698" s="627">
        <v>0.57152767866666443</v>
      </c>
    </row>
    <row r="699" spans="1:11" x14ac:dyDescent="0.2">
      <c r="A699" s="627">
        <v>0.57187490066666447</v>
      </c>
      <c r="F699" s="573"/>
      <c r="G699" s="540"/>
      <c r="H699" s="596"/>
      <c r="I699" s="600"/>
      <c r="K699" s="627">
        <v>0.57187490066666447</v>
      </c>
    </row>
    <row r="700" spans="1:11" x14ac:dyDescent="0.2">
      <c r="A700" s="627">
        <v>0.5722221226666645</v>
      </c>
      <c r="F700" s="573"/>
      <c r="G700" s="540"/>
      <c r="H700" s="596"/>
      <c r="I700" s="600"/>
      <c r="K700" s="627">
        <v>0.5722221226666645</v>
      </c>
    </row>
    <row r="701" spans="1:11" x14ac:dyDescent="0.2">
      <c r="A701" s="627">
        <v>0.57256934466666454</v>
      </c>
      <c r="F701" s="573"/>
      <c r="G701" s="540"/>
      <c r="H701" s="553" t="s">
        <v>407</v>
      </c>
      <c r="I701" s="601"/>
      <c r="K701" s="627">
        <v>0.57256934466666454</v>
      </c>
    </row>
    <row r="702" spans="1:11" ht="15" x14ac:dyDescent="0.25">
      <c r="A702" s="626">
        <v>0.57291656666666457</v>
      </c>
      <c r="F702" s="573"/>
      <c r="G702" s="540"/>
      <c r="H702" s="596"/>
      <c r="I702" s="591" t="s">
        <v>404</v>
      </c>
      <c r="K702" s="626">
        <v>0.57291656666666457</v>
      </c>
    </row>
    <row r="703" spans="1:11" x14ac:dyDescent="0.2">
      <c r="A703" s="627">
        <v>0.57326378866666461</v>
      </c>
      <c r="F703" s="573"/>
      <c r="G703" s="540"/>
      <c r="H703" s="596"/>
      <c r="I703" s="591" t="s">
        <v>248</v>
      </c>
      <c r="K703" s="627">
        <v>0.57326378866666461</v>
      </c>
    </row>
    <row r="704" spans="1:11" x14ac:dyDescent="0.2">
      <c r="A704" s="627">
        <v>0.57361101066666464</v>
      </c>
      <c r="F704" s="573"/>
      <c r="G704" s="540"/>
      <c r="H704" s="593"/>
      <c r="I704" s="591"/>
      <c r="K704" s="627">
        <v>0.57361101066666464</v>
      </c>
    </row>
    <row r="705" spans="1:11" x14ac:dyDescent="0.2">
      <c r="A705" s="627">
        <v>0.57395823266666468</v>
      </c>
      <c r="F705" s="573"/>
      <c r="G705" s="540"/>
      <c r="H705" s="596"/>
      <c r="I705" s="591"/>
      <c r="K705" s="627">
        <v>0.57395823266666468</v>
      </c>
    </row>
    <row r="706" spans="1:11" ht="15" x14ac:dyDescent="0.25">
      <c r="A706" s="627">
        <v>0.57430545466666472</v>
      </c>
      <c r="F706" s="573"/>
      <c r="G706" s="540"/>
      <c r="H706" s="679" t="s">
        <v>281</v>
      </c>
      <c r="I706" s="591"/>
      <c r="K706" s="627">
        <v>0.57430545466666472</v>
      </c>
    </row>
    <row r="707" spans="1:11" x14ac:dyDescent="0.2">
      <c r="A707" s="627">
        <v>0.57465267666666475</v>
      </c>
      <c r="F707" s="573"/>
      <c r="G707" s="540"/>
      <c r="H707" s="596"/>
      <c r="I707" s="591"/>
      <c r="K707" s="627">
        <v>0.57465267666666475</v>
      </c>
    </row>
    <row r="708" spans="1:11" x14ac:dyDescent="0.2">
      <c r="A708" s="627">
        <v>0.57499989866666479</v>
      </c>
      <c r="F708" s="573"/>
      <c r="G708" s="540"/>
      <c r="H708" s="596"/>
      <c r="I708" s="591"/>
      <c r="K708" s="627">
        <v>0.57499989866666479</v>
      </c>
    </row>
    <row r="709" spans="1:11" x14ac:dyDescent="0.2">
      <c r="A709" s="627">
        <v>0.57534712066666482</v>
      </c>
      <c r="F709" s="573"/>
      <c r="G709" s="540"/>
      <c r="H709" s="596"/>
      <c r="I709" s="591"/>
      <c r="K709" s="627">
        <v>0.57534712066666482</v>
      </c>
    </row>
    <row r="710" spans="1:11" x14ac:dyDescent="0.2">
      <c r="A710" s="627">
        <v>0.57569434266666486</v>
      </c>
      <c r="B710" s="543" t="s">
        <v>476</v>
      </c>
      <c r="F710" s="573"/>
      <c r="G710" s="540"/>
      <c r="H710" s="596"/>
      <c r="I710" s="591"/>
      <c r="K710" s="627">
        <v>0.57569434266666486</v>
      </c>
    </row>
    <row r="711" spans="1:11" x14ac:dyDescent="0.2">
      <c r="A711" s="627">
        <v>0.5760415646666649</v>
      </c>
      <c r="B711" s="545" t="s">
        <v>248</v>
      </c>
      <c r="F711" s="573"/>
      <c r="G711" s="542"/>
      <c r="H711" s="596"/>
      <c r="I711" s="591"/>
      <c r="K711" s="627">
        <v>0.5760415646666649</v>
      </c>
    </row>
    <row r="712" spans="1:11" ht="15" x14ac:dyDescent="0.25">
      <c r="A712" s="626">
        <v>0.57638878666666493</v>
      </c>
      <c r="F712" s="573"/>
      <c r="G712" s="548" t="s">
        <v>20</v>
      </c>
      <c r="H712" s="596"/>
      <c r="I712" s="591"/>
      <c r="K712" s="626">
        <v>0.57638878666666493</v>
      </c>
    </row>
    <row r="713" spans="1:11" x14ac:dyDescent="0.2">
      <c r="A713" s="627">
        <v>0.57673600866666497</v>
      </c>
      <c r="F713" s="573"/>
      <c r="G713" s="548" t="s">
        <v>236</v>
      </c>
      <c r="H713" s="596"/>
      <c r="I713" s="591"/>
      <c r="K713" s="627">
        <v>0.57673600866666497</v>
      </c>
    </row>
    <row r="714" spans="1:11" x14ac:dyDescent="0.2">
      <c r="A714" s="627">
        <v>0.577083230666665</v>
      </c>
      <c r="F714" s="573"/>
      <c r="G714" s="548" t="s">
        <v>477</v>
      </c>
      <c r="H714" s="596"/>
      <c r="I714" s="591"/>
      <c r="K714" s="627">
        <v>0.577083230666665</v>
      </c>
    </row>
    <row r="715" spans="1:11" x14ac:dyDescent="0.2">
      <c r="A715" s="627">
        <v>0.57743045266666504</v>
      </c>
      <c r="F715" s="573"/>
      <c r="G715" s="548"/>
      <c r="H715" s="596"/>
      <c r="I715" s="591"/>
      <c r="K715" s="627">
        <v>0.57743045266666504</v>
      </c>
    </row>
    <row r="716" spans="1:11" x14ac:dyDescent="0.2">
      <c r="A716" s="627">
        <v>0.57777767466666508</v>
      </c>
      <c r="F716" s="573"/>
      <c r="G716" s="548"/>
      <c r="H716" s="596"/>
      <c r="I716" s="591"/>
      <c r="K716" s="627">
        <v>0.57777767466666508</v>
      </c>
    </row>
    <row r="717" spans="1:11" x14ac:dyDescent="0.2">
      <c r="A717" s="627">
        <v>0.57812489666666511</v>
      </c>
      <c r="F717" s="573"/>
      <c r="G717" s="548"/>
      <c r="H717" s="596"/>
      <c r="I717" s="591"/>
      <c r="K717" s="627">
        <v>0.57812489666666511</v>
      </c>
    </row>
    <row r="718" spans="1:11" x14ac:dyDescent="0.2">
      <c r="A718" s="627">
        <v>0.57847211866666515</v>
      </c>
      <c r="F718" s="573"/>
      <c r="G718" s="548"/>
      <c r="H718" s="553"/>
      <c r="I718" s="591"/>
      <c r="K718" s="627">
        <v>0.57847211866666515</v>
      </c>
    </row>
    <row r="719" spans="1:11" ht="15" x14ac:dyDescent="0.25">
      <c r="A719" s="627">
        <v>0.57881934066666518</v>
      </c>
      <c r="F719" s="573"/>
      <c r="G719" s="548"/>
      <c r="H719" s="679" t="s">
        <v>283</v>
      </c>
      <c r="I719" s="591"/>
      <c r="K719" s="627">
        <v>0.57881934066666518</v>
      </c>
    </row>
    <row r="720" spans="1:11" x14ac:dyDescent="0.2">
      <c r="A720" s="627">
        <v>0.57916656266666522</v>
      </c>
      <c r="F720" s="573"/>
      <c r="G720" s="548"/>
      <c r="H720" s="596"/>
      <c r="I720" s="591"/>
      <c r="K720" s="627">
        <v>0.57916656266666522</v>
      </c>
    </row>
    <row r="721" spans="1:11" x14ac:dyDescent="0.2">
      <c r="A721" s="627">
        <v>0.57951378466666525</v>
      </c>
      <c r="F721" s="573"/>
      <c r="G721" s="548"/>
      <c r="H721" s="596"/>
      <c r="I721" s="591"/>
      <c r="K721" s="627">
        <v>0.57951378466666525</v>
      </c>
    </row>
    <row r="722" spans="1:11" ht="15" x14ac:dyDescent="0.25">
      <c r="A722" s="626">
        <v>0.57986100666666529</v>
      </c>
      <c r="F722" s="573"/>
      <c r="G722" s="548"/>
      <c r="H722" s="596"/>
      <c r="I722" s="591"/>
      <c r="K722" s="626">
        <v>0.57986100666666529</v>
      </c>
    </row>
    <row r="723" spans="1:11" x14ac:dyDescent="0.2">
      <c r="A723" s="627">
        <v>0.58020822866666533</v>
      </c>
      <c r="F723" s="573"/>
      <c r="G723" s="548"/>
      <c r="H723" s="596"/>
      <c r="I723" s="591"/>
      <c r="K723" s="627">
        <v>0.58020822866666533</v>
      </c>
    </row>
    <row r="724" spans="1:11" x14ac:dyDescent="0.2">
      <c r="A724" s="627">
        <v>0.58055545066666536</v>
      </c>
      <c r="F724" s="573"/>
      <c r="G724" s="548"/>
      <c r="H724" s="596"/>
      <c r="I724" s="591"/>
      <c r="K724" s="627">
        <v>0.58055545066666536</v>
      </c>
    </row>
    <row r="725" spans="1:11" x14ac:dyDescent="0.2">
      <c r="A725" s="627">
        <v>0.5809026726666654</v>
      </c>
      <c r="F725" s="573"/>
      <c r="G725" s="548"/>
      <c r="H725" s="596"/>
      <c r="I725" s="591"/>
      <c r="K725" s="627">
        <v>0.5809026726666654</v>
      </c>
    </row>
    <row r="726" spans="1:11" x14ac:dyDescent="0.2">
      <c r="A726" s="627">
        <v>0.58124989466666543</v>
      </c>
      <c r="F726" s="573"/>
      <c r="G726" s="548"/>
      <c r="H726" s="596"/>
      <c r="I726" s="591"/>
      <c r="K726" s="627">
        <v>0.58124989466666543</v>
      </c>
    </row>
    <row r="727" spans="1:11" x14ac:dyDescent="0.2">
      <c r="A727" s="627">
        <v>0.58159711666666547</v>
      </c>
      <c r="F727" s="578" t="s">
        <v>423</v>
      </c>
      <c r="G727" s="548"/>
      <c r="H727" s="596"/>
      <c r="I727" s="591"/>
      <c r="K727" s="627">
        <v>0.58159711666666547</v>
      </c>
    </row>
    <row r="728" spans="1:11" x14ac:dyDescent="0.2">
      <c r="A728" s="627">
        <v>0.58194433866666551</v>
      </c>
      <c r="F728" s="573"/>
      <c r="G728" s="548"/>
      <c r="H728" s="593"/>
      <c r="I728" s="591"/>
      <c r="K728" s="627">
        <v>0.58194433866666551</v>
      </c>
    </row>
    <row r="729" spans="1:11" x14ac:dyDescent="0.2">
      <c r="A729" s="627">
        <v>0.58229156066666554</v>
      </c>
      <c r="F729" s="573"/>
      <c r="G729" s="548"/>
      <c r="H729" s="553"/>
      <c r="I729" s="591"/>
      <c r="K729" s="627">
        <v>0.58229156066666554</v>
      </c>
    </row>
    <row r="730" spans="1:11" ht="15" x14ac:dyDescent="0.25">
      <c r="A730" s="627">
        <v>0.58263878266666558</v>
      </c>
      <c r="F730" s="573"/>
      <c r="G730" s="548"/>
      <c r="H730" s="679" t="s">
        <v>284</v>
      </c>
      <c r="I730" s="591"/>
      <c r="K730" s="627">
        <v>0.58263878266666558</v>
      </c>
    </row>
    <row r="731" spans="1:11" x14ac:dyDescent="0.2">
      <c r="A731" s="627">
        <v>0.58298600466666561</v>
      </c>
      <c r="F731" s="573"/>
      <c r="G731" s="548"/>
      <c r="H731" s="596"/>
      <c r="I731" s="591"/>
      <c r="K731" s="627">
        <v>0.58298600466666561</v>
      </c>
    </row>
    <row r="732" spans="1:11" ht="15" x14ac:dyDescent="0.25">
      <c r="A732" s="626">
        <v>0.58333322666666565</v>
      </c>
      <c r="B732" s="546" t="s">
        <v>15</v>
      </c>
      <c r="F732" s="573"/>
      <c r="G732" s="548"/>
      <c r="H732" s="596"/>
      <c r="I732" s="591"/>
      <c r="K732" s="626">
        <v>0.58333322666666565</v>
      </c>
    </row>
    <row r="733" spans="1:11" x14ac:dyDescent="0.2">
      <c r="A733" s="627">
        <v>0.58368044866666569</v>
      </c>
      <c r="B733" s="548" t="s">
        <v>236</v>
      </c>
      <c r="F733" s="573"/>
      <c r="G733" s="548"/>
      <c r="H733" s="596"/>
      <c r="I733" s="591"/>
      <c r="K733" s="627">
        <v>0.58368044866666569</v>
      </c>
    </row>
    <row r="734" spans="1:11" x14ac:dyDescent="0.2">
      <c r="A734" s="627">
        <v>0.58402767066666572</v>
      </c>
      <c r="B734" s="548" t="s">
        <v>251</v>
      </c>
      <c r="F734" s="573"/>
      <c r="G734" s="548"/>
      <c r="H734" s="596"/>
      <c r="I734" s="591"/>
      <c r="K734" s="627">
        <v>0.58402767066666572</v>
      </c>
    </row>
    <row r="735" spans="1:11" x14ac:dyDescent="0.2">
      <c r="A735" s="627">
        <v>0.58437489266666576</v>
      </c>
      <c r="B735" s="549"/>
      <c r="F735" s="573"/>
      <c r="G735" s="548"/>
      <c r="H735" s="596"/>
      <c r="I735" s="591"/>
      <c r="K735" s="627">
        <v>0.58437489266666576</v>
      </c>
    </row>
    <row r="736" spans="1:11" x14ac:dyDescent="0.2">
      <c r="A736" s="627">
        <v>0.58472211466666579</v>
      </c>
      <c r="F736" s="573"/>
      <c r="G736" s="548"/>
      <c r="H736" s="596"/>
      <c r="I736" s="591"/>
      <c r="K736" s="627">
        <v>0.58472211466666579</v>
      </c>
    </row>
    <row r="737" spans="1:11" x14ac:dyDescent="0.2">
      <c r="A737" s="627">
        <v>0.58506933666666583</v>
      </c>
      <c r="F737" s="573"/>
      <c r="G737" s="548"/>
      <c r="H737" s="596"/>
      <c r="I737" s="591"/>
      <c r="K737" s="627">
        <v>0.58506933666666583</v>
      </c>
    </row>
    <row r="738" spans="1:11" x14ac:dyDescent="0.2">
      <c r="A738" s="627">
        <v>0.58541655866666586</v>
      </c>
      <c r="F738" s="573"/>
      <c r="G738" s="548"/>
      <c r="H738" s="596"/>
      <c r="I738" s="591"/>
      <c r="K738" s="627">
        <v>0.58541655866666586</v>
      </c>
    </row>
    <row r="739" spans="1:11" x14ac:dyDescent="0.2">
      <c r="A739" s="627">
        <v>0.5857637806666659</v>
      </c>
      <c r="F739" s="573"/>
      <c r="G739" s="548"/>
      <c r="H739" s="596"/>
      <c r="I739" s="591"/>
      <c r="K739" s="627">
        <v>0.5857637806666659</v>
      </c>
    </row>
    <row r="740" spans="1:11" x14ac:dyDescent="0.2">
      <c r="A740" s="627">
        <v>0.58611100266666594</v>
      </c>
      <c r="B740" s="543" t="s">
        <v>478</v>
      </c>
      <c r="F740" s="573"/>
      <c r="G740" s="557"/>
      <c r="H740" s="596"/>
      <c r="I740" s="591"/>
      <c r="K740" s="627">
        <v>0.58611100266666594</v>
      </c>
    </row>
    <row r="741" spans="1:11" x14ac:dyDescent="0.2">
      <c r="A741" s="627">
        <v>0.58645822466666597</v>
      </c>
      <c r="B741" s="545" t="s">
        <v>248</v>
      </c>
      <c r="F741" s="573"/>
      <c r="G741" s="548"/>
      <c r="H741" s="553" t="s">
        <v>339</v>
      </c>
      <c r="I741" s="592"/>
      <c r="K741" s="627">
        <v>0.58645822466666597</v>
      </c>
    </row>
    <row r="742" spans="1:11" ht="15" x14ac:dyDescent="0.25">
      <c r="A742" s="626">
        <v>0.58680544666666601</v>
      </c>
      <c r="F742" s="573"/>
      <c r="G742" s="548"/>
      <c r="H742" s="667"/>
      <c r="I742" s="594" t="s">
        <v>26</v>
      </c>
      <c r="K742" s="626">
        <v>0.58680544666666601</v>
      </c>
    </row>
    <row r="743" spans="1:11" x14ac:dyDescent="0.2">
      <c r="A743" s="627">
        <v>0.58715266866666604</v>
      </c>
      <c r="F743" s="573"/>
      <c r="G743" s="548"/>
      <c r="H743" s="667"/>
      <c r="I743" s="594" t="s">
        <v>236</v>
      </c>
      <c r="K743" s="627">
        <v>0.58715266866666604</v>
      </c>
    </row>
    <row r="744" spans="1:11" x14ac:dyDescent="0.2">
      <c r="A744" s="627">
        <v>0.58749989066666608</v>
      </c>
      <c r="F744" s="573"/>
      <c r="G744" s="548"/>
      <c r="H744" s="667"/>
      <c r="I744" s="594" t="s">
        <v>301</v>
      </c>
      <c r="K744" s="627">
        <v>0.58749989066666608</v>
      </c>
    </row>
    <row r="745" spans="1:11" x14ac:dyDescent="0.2">
      <c r="A745" s="627">
        <v>0.58784711266666612</v>
      </c>
      <c r="F745" s="573"/>
      <c r="G745" s="548"/>
      <c r="H745" s="667"/>
      <c r="I745" s="594"/>
      <c r="K745" s="627">
        <v>0.58784711266666612</v>
      </c>
    </row>
    <row r="746" spans="1:11" x14ac:dyDescent="0.2">
      <c r="A746" s="627">
        <v>0.58819433466666615</v>
      </c>
      <c r="F746" s="573"/>
      <c r="G746" s="548"/>
      <c r="H746" s="667"/>
      <c r="I746" s="594"/>
      <c r="K746" s="627">
        <v>0.58819433466666615</v>
      </c>
    </row>
    <row r="747" spans="1:11" x14ac:dyDescent="0.2">
      <c r="A747" s="627">
        <v>0.58854155666666619</v>
      </c>
      <c r="F747" s="573"/>
      <c r="G747" s="548"/>
      <c r="H747" s="667"/>
      <c r="I747" s="594"/>
      <c r="K747" s="627">
        <v>0.58854155666666619</v>
      </c>
    </row>
    <row r="748" spans="1:11" x14ac:dyDescent="0.2">
      <c r="A748" s="627">
        <v>0.58888877866666622</v>
      </c>
      <c r="F748" s="573"/>
      <c r="G748" s="548"/>
      <c r="H748" s="667"/>
      <c r="I748" s="594"/>
      <c r="K748" s="627">
        <v>0.58888877866666622</v>
      </c>
    </row>
    <row r="749" spans="1:11" x14ac:dyDescent="0.2">
      <c r="A749" s="627">
        <v>0.58923600066666626</v>
      </c>
      <c r="F749" s="573"/>
      <c r="G749" s="548"/>
      <c r="H749" s="667"/>
      <c r="I749" s="594"/>
      <c r="K749" s="627">
        <v>0.58923600066666626</v>
      </c>
    </row>
    <row r="750" spans="1:11" x14ac:dyDescent="0.2">
      <c r="A750" s="627">
        <v>0.5895832226666663</v>
      </c>
      <c r="F750" s="573"/>
      <c r="G750" s="548"/>
      <c r="H750" s="667"/>
      <c r="I750" s="594"/>
      <c r="K750" s="627">
        <v>0.5895832226666663</v>
      </c>
    </row>
    <row r="751" spans="1:11" x14ac:dyDescent="0.2">
      <c r="A751" s="627">
        <v>0.58993044466666633</v>
      </c>
      <c r="F751" s="573"/>
      <c r="G751" s="548"/>
      <c r="H751" s="668"/>
      <c r="I751" s="594"/>
      <c r="K751" s="627">
        <v>0.58993044466666633</v>
      </c>
    </row>
    <row r="752" spans="1:11" ht="15" x14ac:dyDescent="0.25">
      <c r="A752" s="626">
        <v>0.59027766666666637</v>
      </c>
      <c r="F752" s="573"/>
      <c r="G752" s="548"/>
      <c r="I752" s="548"/>
      <c r="K752" s="626">
        <v>0.59027766666666637</v>
      </c>
    </row>
    <row r="753" spans="1:11" x14ac:dyDescent="0.2">
      <c r="A753" s="627">
        <v>0.5906248886666664</v>
      </c>
      <c r="F753" s="573"/>
      <c r="G753" s="548"/>
      <c r="I753" s="548"/>
      <c r="K753" s="627">
        <v>0.5906248886666664</v>
      </c>
    </row>
    <row r="754" spans="1:11" x14ac:dyDescent="0.2">
      <c r="A754" s="627">
        <v>0.59097211066666644</v>
      </c>
      <c r="F754" s="573"/>
      <c r="G754" s="548"/>
      <c r="I754" s="548"/>
      <c r="K754" s="627">
        <v>0.59097211066666644</v>
      </c>
    </row>
    <row r="755" spans="1:11" x14ac:dyDescent="0.2">
      <c r="A755" s="627">
        <v>0.59131933266666648</v>
      </c>
      <c r="F755" s="573"/>
      <c r="G755" s="548"/>
      <c r="I755" s="548"/>
      <c r="K755" s="627">
        <v>0.59131933266666648</v>
      </c>
    </row>
    <row r="756" spans="1:11" x14ac:dyDescent="0.2">
      <c r="A756" s="627">
        <v>0.59166655466666651</v>
      </c>
      <c r="F756" s="573"/>
      <c r="G756" s="548"/>
      <c r="I756" s="548"/>
      <c r="K756" s="627">
        <v>0.59166655466666651</v>
      </c>
    </row>
    <row r="757" spans="1:11" x14ac:dyDescent="0.2">
      <c r="A757" s="627">
        <v>0.59201377666666655</v>
      </c>
      <c r="F757" s="573"/>
      <c r="G757" s="548"/>
      <c r="I757" s="548"/>
      <c r="K757" s="627">
        <v>0.59201377666666655</v>
      </c>
    </row>
    <row r="758" spans="1:11" x14ac:dyDescent="0.2">
      <c r="A758" s="627">
        <v>0.59236099866666658</v>
      </c>
      <c r="F758" s="573"/>
      <c r="G758" s="547"/>
      <c r="H758" s="567"/>
      <c r="I758" s="594"/>
      <c r="K758" s="627">
        <v>0.59236099866666658</v>
      </c>
    </row>
    <row r="759" spans="1:11" x14ac:dyDescent="0.2">
      <c r="A759" s="627">
        <v>0.59270822066666662</v>
      </c>
      <c r="F759" s="573"/>
      <c r="G759" s="547"/>
      <c r="H759" s="568"/>
      <c r="I759" s="594"/>
      <c r="K759" s="627">
        <v>0.59270822066666662</v>
      </c>
    </row>
    <row r="760" spans="1:11" x14ac:dyDescent="0.2">
      <c r="A760" s="627">
        <v>0.59305544266666665</v>
      </c>
      <c r="F760" s="573"/>
      <c r="G760" s="547"/>
      <c r="H760" s="568"/>
      <c r="I760" s="597"/>
      <c r="K760" s="627">
        <v>0.59305544266666665</v>
      </c>
    </row>
    <row r="761" spans="1:11" x14ac:dyDescent="0.2">
      <c r="A761" s="627">
        <v>0.59340266466666669</v>
      </c>
      <c r="F761" s="573"/>
      <c r="G761" s="547"/>
      <c r="H761" s="569"/>
      <c r="I761" s="594"/>
      <c r="K761" s="627">
        <v>0.59340266466666669</v>
      </c>
    </row>
    <row r="762" spans="1:11" ht="15" x14ac:dyDescent="0.25">
      <c r="A762" s="626">
        <v>0.59374988666666673</v>
      </c>
      <c r="F762" s="573"/>
      <c r="G762" s="547"/>
      <c r="H762" s="540" t="s">
        <v>430</v>
      </c>
      <c r="I762" s="594"/>
      <c r="K762" s="626">
        <v>0.59374988666666673</v>
      </c>
    </row>
    <row r="763" spans="1:11" x14ac:dyDescent="0.2">
      <c r="A763" s="627">
        <v>0.59409710866666676</v>
      </c>
      <c r="F763" s="573"/>
      <c r="G763" s="547"/>
      <c r="H763" s="540"/>
      <c r="I763" s="594"/>
      <c r="K763" s="627">
        <v>0.59409710866666676</v>
      </c>
    </row>
    <row r="764" spans="1:11" x14ac:dyDescent="0.2">
      <c r="A764" s="627">
        <v>0.5944443306666668</v>
      </c>
      <c r="F764" s="573"/>
      <c r="G764" s="547"/>
      <c r="H764" s="540"/>
      <c r="I764" s="594"/>
      <c r="K764" s="627">
        <v>0.5944443306666668</v>
      </c>
    </row>
    <row r="765" spans="1:11" x14ac:dyDescent="0.2">
      <c r="A765" s="627">
        <v>0.59479155266666683</v>
      </c>
      <c r="F765" s="573"/>
      <c r="G765" s="547"/>
      <c r="H765" s="540"/>
      <c r="I765" s="594"/>
      <c r="K765" s="627">
        <v>0.59479155266666683</v>
      </c>
    </row>
    <row r="766" spans="1:11" x14ac:dyDescent="0.2">
      <c r="A766" s="627">
        <v>0.59513877466666687</v>
      </c>
      <c r="F766" s="573"/>
      <c r="G766" s="547"/>
      <c r="H766" s="540"/>
      <c r="I766" s="594"/>
      <c r="K766" s="627">
        <v>0.59513877466666687</v>
      </c>
    </row>
    <row r="767" spans="1:11" x14ac:dyDescent="0.2">
      <c r="A767" s="627">
        <v>0.59548599666666691</v>
      </c>
      <c r="F767" s="573"/>
      <c r="G767" s="547"/>
      <c r="H767" s="540"/>
      <c r="I767" s="594"/>
      <c r="K767" s="627">
        <v>0.59548599666666691</v>
      </c>
    </row>
    <row r="768" spans="1:11" x14ac:dyDescent="0.2">
      <c r="A768" s="627">
        <v>0.59583321866666694</v>
      </c>
      <c r="F768" s="573"/>
      <c r="G768" s="556"/>
      <c r="H768" s="540"/>
      <c r="I768" s="594"/>
      <c r="K768" s="627">
        <v>0.59583321866666694</v>
      </c>
    </row>
    <row r="769" spans="1:11" x14ac:dyDescent="0.2">
      <c r="A769" s="627">
        <v>0.59618044066666698</v>
      </c>
      <c r="F769" s="573"/>
      <c r="G769" s="549" t="s">
        <v>479</v>
      </c>
      <c r="H769" s="540"/>
      <c r="I769" s="594"/>
      <c r="K769" s="627">
        <v>0.59618044066666698</v>
      </c>
    </row>
    <row r="770" spans="1:11" ht="15" x14ac:dyDescent="0.25">
      <c r="A770" s="627">
        <v>0.59652766266666701</v>
      </c>
      <c r="F770" s="573"/>
      <c r="G770" s="662" t="s">
        <v>330</v>
      </c>
      <c r="H770" s="540"/>
      <c r="I770" s="594"/>
      <c r="K770" s="627">
        <v>0.59652766266666701</v>
      </c>
    </row>
    <row r="771" spans="1:11" x14ac:dyDescent="0.2">
      <c r="A771" s="627">
        <v>0.59687488466666705</v>
      </c>
      <c r="F771" s="573"/>
      <c r="G771" s="547"/>
      <c r="H771" s="540"/>
      <c r="I771" s="594"/>
      <c r="K771" s="627">
        <v>0.59687488466666705</v>
      </c>
    </row>
    <row r="772" spans="1:11" ht="15" x14ac:dyDescent="0.25">
      <c r="A772" s="626">
        <v>0.59722210666666709</v>
      </c>
      <c r="F772" s="573"/>
      <c r="G772" s="547"/>
      <c r="H772" s="540"/>
      <c r="I772" s="549" t="s">
        <v>480</v>
      </c>
      <c r="K772" s="626">
        <v>0.59722210666666709</v>
      </c>
    </row>
    <row r="773" spans="1:11" ht="15" x14ac:dyDescent="0.25">
      <c r="A773" s="627">
        <v>0.59756932866666712</v>
      </c>
      <c r="F773" s="573"/>
      <c r="G773" s="547"/>
      <c r="H773" s="540"/>
      <c r="I773" s="680" t="s">
        <v>328</v>
      </c>
      <c r="K773" s="627">
        <v>0.59756932866666712</v>
      </c>
    </row>
    <row r="774" spans="1:11" x14ac:dyDescent="0.2">
      <c r="A774" s="627">
        <v>0.59791655066666716</v>
      </c>
      <c r="F774" s="573"/>
      <c r="G774" s="547"/>
      <c r="H774" s="540"/>
      <c r="I774" s="594"/>
      <c r="K774" s="627">
        <v>0.59791655066666716</v>
      </c>
    </row>
    <row r="775" spans="1:11" x14ac:dyDescent="0.2">
      <c r="A775" s="627">
        <v>0.59826377266666719</v>
      </c>
      <c r="F775" s="578" t="s">
        <v>426</v>
      </c>
      <c r="G775" s="547"/>
      <c r="H775" s="540"/>
      <c r="I775" s="594"/>
      <c r="K775" s="627">
        <v>0.59826377266666719</v>
      </c>
    </row>
    <row r="776" spans="1:11" x14ac:dyDescent="0.2">
      <c r="A776" s="627">
        <v>0.59861099466666723</v>
      </c>
      <c r="F776" s="573"/>
      <c r="G776" s="547"/>
      <c r="H776" s="540"/>
      <c r="I776" s="594"/>
      <c r="K776" s="627">
        <v>0.59861099466666723</v>
      </c>
    </row>
    <row r="777" spans="1:11" x14ac:dyDescent="0.2">
      <c r="A777" s="627">
        <v>0.59895821666666726</v>
      </c>
      <c r="F777" s="573"/>
      <c r="G777" s="547"/>
      <c r="H777" s="540"/>
      <c r="I777" s="594"/>
      <c r="K777" s="627">
        <v>0.59895821666666726</v>
      </c>
    </row>
    <row r="778" spans="1:11" x14ac:dyDescent="0.2">
      <c r="A778" s="627">
        <v>0.5993054386666673</v>
      </c>
      <c r="F778" s="573"/>
      <c r="G778" s="547"/>
      <c r="H778" s="540"/>
      <c r="I778" s="597"/>
      <c r="K778" s="627">
        <v>0.5993054386666673</v>
      </c>
    </row>
    <row r="779" spans="1:11" x14ac:dyDescent="0.2">
      <c r="A779" s="627">
        <v>0.59965266066666734</v>
      </c>
      <c r="F779" s="573"/>
      <c r="G779" s="547"/>
      <c r="H779" s="540"/>
      <c r="I779" s="594"/>
      <c r="K779" s="627">
        <v>0.59965266066666734</v>
      </c>
    </row>
    <row r="780" spans="1:11" x14ac:dyDescent="0.2">
      <c r="A780" s="627">
        <v>0.59999988266666737</v>
      </c>
      <c r="F780" s="573"/>
      <c r="G780" s="547"/>
      <c r="H780" s="540"/>
      <c r="I780" s="594"/>
      <c r="K780" s="627">
        <v>0.59999988266666737</v>
      </c>
    </row>
    <row r="781" spans="1:11" x14ac:dyDescent="0.2">
      <c r="A781" s="627">
        <v>0.60034710466666741</v>
      </c>
      <c r="F781" s="573"/>
      <c r="G781" s="547"/>
      <c r="H781" s="540"/>
      <c r="I781" s="594"/>
      <c r="K781" s="627">
        <v>0.60034710466666741</v>
      </c>
    </row>
    <row r="782" spans="1:11" ht="15" x14ac:dyDescent="0.25">
      <c r="A782" s="626">
        <v>0.60069432666666744</v>
      </c>
      <c r="F782" s="573"/>
      <c r="G782" s="547"/>
      <c r="H782" s="540"/>
      <c r="I782" s="594"/>
      <c r="K782" s="626">
        <v>0.60069432666666744</v>
      </c>
    </row>
    <row r="783" spans="1:11" x14ac:dyDescent="0.2">
      <c r="A783" s="627">
        <v>0.60104154866666748</v>
      </c>
      <c r="F783" s="573"/>
      <c r="G783" s="547"/>
      <c r="H783" s="540"/>
      <c r="I783" s="594"/>
      <c r="K783" s="627">
        <v>0.60104154866666748</v>
      </c>
    </row>
    <row r="784" spans="1:11" x14ac:dyDescent="0.2">
      <c r="A784" s="627">
        <v>0.60138877066666752</v>
      </c>
      <c r="F784" s="573"/>
      <c r="G784" s="547"/>
      <c r="H784" s="540"/>
      <c r="I784" s="594"/>
      <c r="K784" s="627">
        <v>0.60138877066666752</v>
      </c>
    </row>
    <row r="785" spans="1:11" x14ac:dyDescent="0.2">
      <c r="A785" s="627">
        <v>0.60173599266666755</v>
      </c>
      <c r="F785" s="573"/>
      <c r="G785" s="547"/>
      <c r="H785" s="540"/>
      <c r="I785" s="594"/>
      <c r="K785" s="627">
        <v>0.60173599266666755</v>
      </c>
    </row>
    <row r="786" spans="1:11" x14ac:dyDescent="0.2">
      <c r="A786" s="627">
        <v>0.60208321466666759</v>
      </c>
      <c r="F786" s="573"/>
      <c r="G786" s="547"/>
      <c r="H786" s="540"/>
      <c r="I786" s="594"/>
      <c r="K786" s="627">
        <v>0.60208321466666759</v>
      </c>
    </row>
    <row r="787" spans="1:11" x14ac:dyDescent="0.2">
      <c r="A787" s="627">
        <v>0.60243043666666762</v>
      </c>
      <c r="F787" s="573"/>
      <c r="G787" s="547"/>
      <c r="H787" s="540"/>
      <c r="I787" s="594"/>
      <c r="K787" s="627">
        <v>0.60243043666666762</v>
      </c>
    </row>
    <row r="788" spans="1:11" x14ac:dyDescent="0.2">
      <c r="A788" s="627">
        <v>0.60277765866666766</v>
      </c>
      <c r="F788" s="573"/>
      <c r="G788" s="547"/>
      <c r="H788" s="540"/>
      <c r="I788" s="594"/>
      <c r="K788" s="627">
        <v>0.60277765866666766</v>
      </c>
    </row>
    <row r="789" spans="1:11" x14ac:dyDescent="0.2">
      <c r="A789" s="627">
        <v>0.6031248806666677</v>
      </c>
      <c r="F789" s="573"/>
      <c r="G789" s="547"/>
      <c r="H789" s="540"/>
      <c r="I789" s="594"/>
      <c r="K789" s="627">
        <v>0.6031248806666677</v>
      </c>
    </row>
    <row r="790" spans="1:11" x14ac:dyDescent="0.2">
      <c r="A790" s="627">
        <v>0.60347210266666773</v>
      </c>
      <c r="F790" s="573"/>
      <c r="G790" s="547"/>
      <c r="H790" s="540"/>
      <c r="I790" s="594"/>
      <c r="K790" s="627">
        <v>0.60347210266666773</v>
      </c>
    </row>
    <row r="791" spans="1:11" x14ac:dyDescent="0.2">
      <c r="A791" s="627">
        <v>0.60381932466666777</v>
      </c>
      <c r="F791" s="573"/>
      <c r="G791" s="547"/>
      <c r="H791" s="540"/>
      <c r="I791" s="594"/>
      <c r="K791" s="627">
        <v>0.60381932466666777</v>
      </c>
    </row>
    <row r="792" spans="1:11" ht="15" x14ac:dyDescent="0.25">
      <c r="A792" s="626">
        <v>0.6041665466666678</v>
      </c>
      <c r="F792" s="573"/>
      <c r="G792" s="547"/>
      <c r="H792" s="540"/>
      <c r="I792" s="594"/>
      <c r="K792" s="626">
        <v>0.6041665466666678</v>
      </c>
    </row>
    <row r="793" spans="1:11" x14ac:dyDescent="0.2">
      <c r="A793" s="627">
        <v>0.60451376866666784</v>
      </c>
      <c r="F793" s="573"/>
      <c r="G793" s="547"/>
      <c r="H793" s="540"/>
      <c r="I793" s="594"/>
      <c r="K793" s="627">
        <v>0.60451376866666784</v>
      </c>
    </row>
    <row r="794" spans="1:11" x14ac:dyDescent="0.2">
      <c r="A794" s="627">
        <v>0.60486099066666787</v>
      </c>
      <c r="F794" s="573"/>
      <c r="G794" s="547"/>
      <c r="H794" s="540"/>
      <c r="I794" s="594"/>
      <c r="K794" s="627">
        <v>0.60486099066666787</v>
      </c>
    </row>
    <row r="795" spans="1:11" x14ac:dyDescent="0.2">
      <c r="A795" s="627">
        <v>0.60520821266666791</v>
      </c>
      <c r="F795" s="573"/>
      <c r="G795" s="547"/>
      <c r="H795" s="540"/>
      <c r="I795" s="594"/>
      <c r="K795" s="627">
        <v>0.60520821266666791</v>
      </c>
    </row>
    <row r="796" spans="1:11" x14ac:dyDescent="0.2">
      <c r="A796" s="627">
        <v>0.60555543466666795</v>
      </c>
      <c r="F796" s="573"/>
      <c r="G796" s="556"/>
      <c r="H796" s="540"/>
      <c r="I796" s="597"/>
      <c r="K796" s="627">
        <v>0.60555543466666795</v>
      </c>
    </row>
    <row r="797" spans="1:11" x14ac:dyDescent="0.2">
      <c r="A797" s="627">
        <v>0.60590265666666798</v>
      </c>
      <c r="F797" s="573"/>
      <c r="G797" s="547"/>
      <c r="H797" s="540"/>
      <c r="I797" s="594"/>
      <c r="K797" s="627">
        <v>0.60590265666666798</v>
      </c>
    </row>
    <row r="798" spans="1:11" x14ac:dyDescent="0.2">
      <c r="A798" s="627">
        <v>0.60624987866666802</v>
      </c>
      <c r="F798" s="573"/>
      <c r="G798" s="547"/>
      <c r="H798" s="540"/>
      <c r="I798" s="594"/>
      <c r="K798" s="627">
        <v>0.60624987866666802</v>
      </c>
    </row>
    <row r="799" spans="1:11" x14ac:dyDescent="0.2">
      <c r="A799" s="627">
        <v>0.60659710066666805</v>
      </c>
      <c r="F799" s="573"/>
      <c r="G799" s="547"/>
      <c r="H799" s="540"/>
      <c r="I799" s="594"/>
      <c r="K799" s="627">
        <v>0.60659710066666805</v>
      </c>
    </row>
    <row r="800" spans="1:11" x14ac:dyDescent="0.2">
      <c r="A800" s="627">
        <v>0.60694432266666809</v>
      </c>
      <c r="B800" s="543" t="s">
        <v>481</v>
      </c>
      <c r="F800" s="573"/>
      <c r="G800" s="547"/>
      <c r="H800" s="540"/>
      <c r="I800" s="594"/>
      <c r="K800" s="627">
        <v>0.60694432266666809</v>
      </c>
    </row>
    <row r="801" spans="1:11" x14ac:dyDescent="0.2">
      <c r="A801" s="627">
        <v>0.60729154466666813</v>
      </c>
      <c r="B801" s="544"/>
      <c r="F801" s="573"/>
      <c r="G801" s="547"/>
      <c r="H801" s="542"/>
      <c r="I801" s="594"/>
      <c r="K801" s="627">
        <v>0.60729154466666813</v>
      </c>
    </row>
    <row r="802" spans="1:11" ht="15" x14ac:dyDescent="0.25">
      <c r="A802" s="626">
        <v>0.60763876666666816</v>
      </c>
      <c r="B802" s="550" t="s">
        <v>23</v>
      </c>
      <c r="F802" s="573"/>
      <c r="G802" s="547"/>
      <c r="H802" s="576" t="s">
        <v>23</v>
      </c>
      <c r="I802" s="594"/>
      <c r="K802" s="626">
        <v>0.60763876666666816</v>
      </c>
    </row>
    <row r="803" spans="1:11" x14ac:dyDescent="0.2">
      <c r="A803" s="627">
        <v>0.6079859886666682</v>
      </c>
      <c r="B803" s="552" t="s">
        <v>243</v>
      </c>
      <c r="F803" s="573"/>
      <c r="G803" s="547"/>
      <c r="H803" s="576" t="s">
        <v>380</v>
      </c>
      <c r="I803" s="594"/>
      <c r="K803" s="627">
        <v>0.6079859886666682</v>
      </c>
    </row>
    <row r="804" spans="1:11" x14ac:dyDescent="0.2">
      <c r="A804" s="627">
        <v>0.60833321066666823</v>
      </c>
      <c r="B804" s="552" t="s">
        <v>251</v>
      </c>
      <c r="F804" s="573"/>
      <c r="G804" s="547"/>
      <c r="H804" s="659" t="s">
        <v>482</v>
      </c>
      <c r="I804" s="594"/>
      <c r="K804" s="627">
        <v>0.60833321066666823</v>
      </c>
    </row>
    <row r="805" spans="1:11" x14ac:dyDescent="0.2">
      <c r="A805" s="627">
        <v>0.60868043266666827</v>
      </c>
      <c r="B805" s="553"/>
      <c r="F805" s="573"/>
      <c r="G805" s="549" t="s">
        <v>483</v>
      </c>
      <c r="H805" s="576"/>
      <c r="I805" s="594"/>
      <c r="K805" s="627">
        <v>0.60868043266666827</v>
      </c>
    </row>
    <row r="806" spans="1:11" x14ac:dyDescent="0.2">
      <c r="A806" s="627">
        <v>0.60902765466666831</v>
      </c>
      <c r="F806" s="573"/>
      <c r="G806" s="547"/>
      <c r="H806" s="576"/>
      <c r="I806" s="594"/>
      <c r="K806" s="627">
        <v>0.60902765466666831</v>
      </c>
    </row>
    <row r="807" spans="1:11" x14ac:dyDescent="0.2">
      <c r="A807" s="627">
        <v>0.60937487666666834</v>
      </c>
      <c r="F807" s="573"/>
      <c r="G807" s="547"/>
      <c r="H807" s="576"/>
      <c r="I807" s="594"/>
      <c r="K807" s="627">
        <v>0.60937487666666834</v>
      </c>
    </row>
    <row r="808" spans="1:11" x14ac:dyDescent="0.2">
      <c r="A808" s="627">
        <v>0.60972209866666838</v>
      </c>
      <c r="F808" s="573"/>
      <c r="G808" s="547"/>
      <c r="H808" s="576"/>
      <c r="I808" s="594"/>
      <c r="K808" s="627">
        <v>0.60972209866666838</v>
      </c>
    </row>
    <row r="809" spans="1:11" x14ac:dyDescent="0.2">
      <c r="A809" s="627">
        <v>0.61006932066666841</v>
      </c>
      <c r="F809" s="573"/>
      <c r="G809" s="547"/>
      <c r="H809" s="576"/>
      <c r="I809" s="594"/>
      <c r="K809" s="627">
        <v>0.61006932066666841</v>
      </c>
    </row>
    <row r="810" spans="1:11" x14ac:dyDescent="0.2">
      <c r="A810" s="627">
        <v>0.61041654266666845</v>
      </c>
      <c r="F810" s="573"/>
      <c r="G810" s="547"/>
      <c r="H810" s="576"/>
      <c r="I810" s="594"/>
      <c r="K810" s="627">
        <v>0.61041654266666845</v>
      </c>
    </row>
    <row r="811" spans="1:11" x14ac:dyDescent="0.2">
      <c r="A811" s="627">
        <v>0.61076376466666848</v>
      </c>
      <c r="F811" s="573"/>
      <c r="G811" s="547"/>
      <c r="H811" s="576"/>
      <c r="I811" s="594"/>
      <c r="K811" s="627">
        <v>0.61076376466666848</v>
      </c>
    </row>
    <row r="812" spans="1:11" ht="15" x14ac:dyDescent="0.25">
      <c r="A812" s="626">
        <v>0.61111098666666852</v>
      </c>
      <c r="F812" s="573"/>
      <c r="G812" s="547"/>
      <c r="H812" s="576"/>
      <c r="I812" s="594"/>
      <c r="K812" s="626">
        <v>0.61111098666666852</v>
      </c>
    </row>
    <row r="813" spans="1:11" x14ac:dyDescent="0.2">
      <c r="A813" s="627">
        <v>0.61145820866666856</v>
      </c>
      <c r="F813" s="573"/>
      <c r="G813" s="547"/>
      <c r="H813" s="576"/>
      <c r="I813" s="549" t="s">
        <v>484</v>
      </c>
      <c r="K813" s="627">
        <v>0.61145820866666856</v>
      </c>
    </row>
    <row r="814" spans="1:11" x14ac:dyDescent="0.2">
      <c r="A814" s="627">
        <v>0.61180543066666859</v>
      </c>
      <c r="F814" s="573"/>
      <c r="G814" s="547"/>
      <c r="H814" s="576"/>
      <c r="I814" s="594"/>
      <c r="K814" s="627">
        <v>0.61180543066666859</v>
      </c>
    </row>
    <row r="815" spans="1:11" x14ac:dyDescent="0.2">
      <c r="A815" s="627">
        <v>0.61215265266666863</v>
      </c>
      <c r="F815" s="573"/>
      <c r="G815" s="547"/>
      <c r="H815" s="576"/>
      <c r="I815" s="594"/>
      <c r="K815" s="627">
        <v>0.61215265266666863</v>
      </c>
    </row>
    <row r="816" spans="1:11" ht="15" x14ac:dyDescent="0.25">
      <c r="A816" s="627">
        <v>0.61249987466666866</v>
      </c>
      <c r="F816" s="573"/>
      <c r="G816" s="662" t="s">
        <v>281</v>
      </c>
      <c r="H816" s="576"/>
      <c r="I816" s="594"/>
      <c r="K816" s="627">
        <v>0.61249987466666866</v>
      </c>
    </row>
    <row r="817" spans="1:11" x14ac:dyDescent="0.2">
      <c r="A817" s="627">
        <v>0.6128470966666687</v>
      </c>
      <c r="F817" s="573"/>
      <c r="G817" s="547"/>
      <c r="H817" s="576"/>
      <c r="I817" s="594"/>
      <c r="K817" s="627">
        <v>0.6128470966666687</v>
      </c>
    </row>
    <row r="818" spans="1:11" x14ac:dyDescent="0.2">
      <c r="A818" s="627">
        <v>0.61319431866666874</v>
      </c>
      <c r="F818" s="573"/>
      <c r="G818" s="547"/>
      <c r="H818" s="576"/>
      <c r="I818" s="594"/>
      <c r="K818" s="627">
        <v>0.61319431866666874</v>
      </c>
    </row>
    <row r="819" spans="1:11" x14ac:dyDescent="0.2">
      <c r="A819" s="627">
        <v>0.61354154066666877</v>
      </c>
      <c r="F819" s="573"/>
      <c r="G819" s="547"/>
      <c r="H819" s="576"/>
      <c r="I819" s="594"/>
      <c r="K819" s="627">
        <v>0.61354154066666877</v>
      </c>
    </row>
    <row r="820" spans="1:11" ht="15" x14ac:dyDescent="0.25">
      <c r="A820" s="627">
        <v>0.61388876266666881</v>
      </c>
      <c r="F820" s="573"/>
      <c r="G820" s="547"/>
      <c r="H820" s="576"/>
      <c r="I820" s="680" t="s">
        <v>281</v>
      </c>
      <c r="K820" s="627">
        <v>0.61388876266666881</v>
      </c>
    </row>
    <row r="821" spans="1:11" x14ac:dyDescent="0.2">
      <c r="A821" s="627">
        <v>0.61423598466666884</v>
      </c>
      <c r="F821" s="573"/>
      <c r="G821" s="547"/>
      <c r="H821" s="576"/>
      <c r="I821" s="594"/>
      <c r="K821" s="627">
        <v>0.61423598466666884</v>
      </c>
    </row>
    <row r="822" spans="1:11" ht="15" x14ac:dyDescent="0.25">
      <c r="A822" s="626">
        <v>0.61458320666666888</v>
      </c>
      <c r="F822" s="578" t="s">
        <v>427</v>
      </c>
      <c r="G822" s="547"/>
      <c r="H822" s="576"/>
      <c r="I822" s="594"/>
      <c r="K822" s="626">
        <v>0.61458320666666888</v>
      </c>
    </row>
    <row r="823" spans="1:11" x14ac:dyDescent="0.2">
      <c r="A823" s="627">
        <v>0.61493042866666892</v>
      </c>
      <c r="F823" s="573"/>
      <c r="G823" s="547"/>
      <c r="H823" s="576"/>
      <c r="I823" s="594"/>
      <c r="K823" s="627">
        <v>0.61493042866666892</v>
      </c>
    </row>
    <row r="824" spans="1:11" x14ac:dyDescent="0.2">
      <c r="A824" s="627">
        <v>0.61527765066666895</v>
      </c>
      <c r="F824" s="573"/>
      <c r="G824" s="556"/>
      <c r="H824" s="576"/>
      <c r="I824" s="594"/>
      <c r="K824" s="627">
        <v>0.61527765066666895</v>
      </c>
    </row>
    <row r="825" spans="1:11" x14ac:dyDescent="0.2">
      <c r="A825" s="627">
        <v>0.61562487266666899</v>
      </c>
      <c r="F825" s="573"/>
      <c r="G825" s="547"/>
      <c r="H825" s="576"/>
      <c r="I825" s="594"/>
      <c r="K825" s="627">
        <v>0.61562487266666899</v>
      </c>
    </row>
    <row r="826" spans="1:11" x14ac:dyDescent="0.2">
      <c r="A826" s="627">
        <v>0.61597209466666902</v>
      </c>
      <c r="F826" s="573"/>
      <c r="G826" s="547"/>
      <c r="H826" s="581"/>
      <c r="I826" s="594"/>
      <c r="K826" s="627">
        <v>0.61597209466666902</v>
      </c>
    </row>
    <row r="827" spans="1:11" x14ac:dyDescent="0.2">
      <c r="A827" s="627">
        <v>0.61631931666666906</v>
      </c>
      <c r="F827" s="573"/>
      <c r="G827" s="547"/>
      <c r="H827" s="576"/>
      <c r="I827" s="594"/>
      <c r="K827" s="627">
        <v>0.61631931666666906</v>
      </c>
    </row>
    <row r="828" spans="1:11" x14ac:dyDescent="0.2">
      <c r="A828" s="627">
        <v>0.6166665386666691</v>
      </c>
      <c r="F828" s="573"/>
      <c r="G828" s="547"/>
      <c r="H828" s="576"/>
      <c r="I828" s="594"/>
      <c r="K828" s="627">
        <v>0.6166665386666691</v>
      </c>
    </row>
    <row r="829" spans="1:11" x14ac:dyDescent="0.2">
      <c r="A829" s="627">
        <v>0.61701376066666913</v>
      </c>
      <c r="F829" s="573"/>
      <c r="G829" s="547"/>
      <c r="H829" s="576"/>
      <c r="I829" s="594"/>
      <c r="K829" s="627">
        <v>0.61701376066666913</v>
      </c>
    </row>
    <row r="830" spans="1:11" x14ac:dyDescent="0.2">
      <c r="A830" s="627">
        <v>0.61736098266666917</v>
      </c>
      <c r="F830" s="573"/>
      <c r="G830" s="547"/>
      <c r="H830" s="576"/>
      <c r="I830" s="594"/>
      <c r="K830" s="627">
        <v>0.61736098266666917</v>
      </c>
    </row>
    <row r="831" spans="1:11" x14ac:dyDescent="0.2">
      <c r="A831" s="627">
        <v>0.6177082046666692</v>
      </c>
      <c r="F831" s="573"/>
      <c r="G831" s="547"/>
      <c r="H831" s="576"/>
      <c r="I831" s="598"/>
      <c r="K831" s="627">
        <v>0.6177082046666692</v>
      </c>
    </row>
    <row r="832" spans="1:11" ht="15" x14ac:dyDescent="0.25">
      <c r="A832" s="626">
        <v>0.61805542666666924</v>
      </c>
      <c r="F832" s="573"/>
      <c r="G832" s="547"/>
      <c r="H832" s="576"/>
      <c r="I832" s="655"/>
      <c r="K832" s="626">
        <v>0.61805542666666924</v>
      </c>
    </row>
    <row r="833" spans="1:11" x14ac:dyDescent="0.2">
      <c r="A833" s="627">
        <v>0.61840264866666927</v>
      </c>
      <c r="F833" s="573"/>
      <c r="G833" s="547"/>
      <c r="H833" s="576"/>
      <c r="I833" s="655" t="s">
        <v>343</v>
      </c>
      <c r="K833" s="627">
        <v>0.61840264866666927</v>
      </c>
    </row>
    <row r="834" spans="1:11" ht="15" x14ac:dyDescent="0.25">
      <c r="A834" s="627">
        <v>0.61874987066666931</v>
      </c>
      <c r="F834" s="573"/>
      <c r="G834" s="547"/>
      <c r="H834" s="576"/>
      <c r="I834" s="658" t="s">
        <v>283</v>
      </c>
      <c r="K834" s="627">
        <v>0.61874987066666931</v>
      </c>
    </row>
    <row r="835" spans="1:11" x14ac:dyDescent="0.2">
      <c r="A835" s="627">
        <v>0.61909709266666935</v>
      </c>
      <c r="F835" s="573"/>
      <c r="G835" s="547"/>
      <c r="H835" s="576"/>
      <c r="I835" s="655"/>
      <c r="K835" s="627">
        <v>0.61909709266666935</v>
      </c>
    </row>
    <row r="836" spans="1:11" x14ac:dyDescent="0.2">
      <c r="A836" s="627">
        <v>0.61944431466666938</v>
      </c>
      <c r="F836" s="573"/>
      <c r="G836" s="547"/>
      <c r="H836" s="576"/>
      <c r="I836" s="655"/>
      <c r="K836" s="627">
        <v>0.61944431466666938</v>
      </c>
    </row>
    <row r="837" spans="1:11" x14ac:dyDescent="0.2">
      <c r="A837" s="627">
        <v>0.61979153666666942</v>
      </c>
      <c r="F837" s="573"/>
      <c r="G837" s="549"/>
      <c r="H837" s="576"/>
      <c r="I837" s="655"/>
      <c r="K837" s="627">
        <v>0.61979153666666942</v>
      </c>
    </row>
    <row r="838" spans="1:11" ht="15" x14ac:dyDescent="0.25">
      <c r="A838" s="627">
        <v>0.62013875866666945</v>
      </c>
      <c r="F838" s="573"/>
      <c r="G838" s="662" t="s">
        <v>283</v>
      </c>
      <c r="H838" s="576"/>
      <c r="I838" s="655"/>
      <c r="K838" s="627">
        <v>0.62013875866666945</v>
      </c>
    </row>
    <row r="839" spans="1:11" x14ac:dyDescent="0.2">
      <c r="A839" s="627">
        <v>0.62048598066666949</v>
      </c>
      <c r="F839" s="573"/>
      <c r="G839" s="547"/>
      <c r="H839" s="576"/>
      <c r="I839" s="655"/>
      <c r="K839" s="627">
        <v>0.62048598066666949</v>
      </c>
    </row>
    <row r="840" spans="1:11" x14ac:dyDescent="0.2">
      <c r="A840" s="627">
        <v>0.62083320266666953</v>
      </c>
      <c r="F840" s="573"/>
      <c r="G840" s="547"/>
      <c r="H840" s="576"/>
      <c r="I840" s="655"/>
      <c r="K840" s="627">
        <v>0.62083320266666953</v>
      </c>
    </row>
    <row r="841" spans="1:11" x14ac:dyDescent="0.2">
      <c r="A841" s="627">
        <v>0.62118042466666956</v>
      </c>
      <c r="F841" s="573"/>
      <c r="G841" s="547"/>
      <c r="H841" s="576"/>
      <c r="I841" s="655"/>
      <c r="K841" s="627">
        <v>0.62118042466666956</v>
      </c>
    </row>
    <row r="842" spans="1:11" ht="15" x14ac:dyDescent="0.25">
      <c r="A842" s="626">
        <v>0.6215276466666696</v>
      </c>
      <c r="F842" s="573"/>
      <c r="G842" s="547"/>
      <c r="H842" s="576"/>
      <c r="I842" s="655"/>
      <c r="K842" s="626">
        <v>0.6215276466666696</v>
      </c>
    </row>
    <row r="843" spans="1:11" x14ac:dyDescent="0.2">
      <c r="A843" s="627">
        <v>0.62187486866666963</v>
      </c>
      <c r="F843" s="573"/>
      <c r="G843" s="547"/>
      <c r="H843" s="576"/>
      <c r="I843" s="655"/>
      <c r="K843" s="627">
        <v>0.62187486866666963</v>
      </c>
    </row>
    <row r="844" spans="1:11" x14ac:dyDescent="0.2">
      <c r="A844" s="627">
        <v>0.62222209066666967</v>
      </c>
      <c r="F844" s="573"/>
      <c r="G844" s="547"/>
      <c r="H844" s="576"/>
      <c r="I844" s="655"/>
      <c r="K844" s="627">
        <v>0.62222209066666967</v>
      </c>
    </row>
    <row r="845" spans="1:11" x14ac:dyDescent="0.2">
      <c r="A845" s="627">
        <v>0.62256931266666971</v>
      </c>
      <c r="F845" s="573"/>
      <c r="G845" s="547"/>
      <c r="H845" s="576"/>
      <c r="I845" s="655"/>
      <c r="K845" s="627">
        <v>0.62256931266666971</v>
      </c>
    </row>
    <row r="846" spans="1:11" x14ac:dyDescent="0.2">
      <c r="A846" s="627">
        <v>0.62291653466666974</v>
      </c>
      <c r="D846" s="567"/>
      <c r="F846" s="573"/>
      <c r="G846" s="547"/>
      <c r="H846" s="576"/>
      <c r="I846" s="655"/>
      <c r="K846" s="627">
        <v>0.62291653466666974</v>
      </c>
    </row>
    <row r="847" spans="1:11" x14ac:dyDescent="0.2">
      <c r="A847" s="627">
        <v>0.62326375666666978</v>
      </c>
      <c r="D847" s="568"/>
      <c r="F847" s="573"/>
      <c r="G847" s="547"/>
      <c r="H847" s="576"/>
      <c r="I847" s="655" t="s">
        <v>343</v>
      </c>
      <c r="K847" s="627">
        <v>0.62326375666666978</v>
      </c>
    </row>
    <row r="848" spans="1:11" ht="15" x14ac:dyDescent="0.25">
      <c r="A848" s="627">
        <v>0.62361097866666981</v>
      </c>
      <c r="D848" s="568"/>
      <c r="F848" s="573"/>
      <c r="G848" s="547"/>
      <c r="H848" s="576"/>
      <c r="I848" s="658" t="s">
        <v>284</v>
      </c>
      <c r="K848" s="627">
        <v>0.62361097866666981</v>
      </c>
    </row>
    <row r="849" spans="1:11" x14ac:dyDescent="0.2">
      <c r="A849" s="627">
        <v>0.62395820066666985</v>
      </c>
      <c r="D849" s="569"/>
      <c r="F849" s="573"/>
      <c r="G849" s="547"/>
      <c r="H849" s="576"/>
      <c r="I849" s="655"/>
      <c r="K849" s="627">
        <v>0.62395820066666985</v>
      </c>
    </row>
    <row r="850" spans="1:11" x14ac:dyDescent="0.2">
      <c r="A850" s="627">
        <v>0.62430542266666988</v>
      </c>
      <c r="D850" s="540" t="s">
        <v>463</v>
      </c>
      <c r="F850" s="573"/>
      <c r="G850" s="547"/>
      <c r="H850" s="581"/>
      <c r="I850" s="655"/>
      <c r="K850" s="627">
        <v>0.62430542266666988</v>
      </c>
    </row>
    <row r="851" spans="1:11" x14ac:dyDescent="0.2">
      <c r="A851" s="627">
        <v>0.62465264466666992</v>
      </c>
      <c r="D851" s="540" t="s">
        <v>248</v>
      </c>
      <c r="F851" s="573"/>
      <c r="G851" s="562"/>
      <c r="H851" s="576"/>
      <c r="I851" s="655"/>
      <c r="K851" s="627">
        <v>0.62465264466666992</v>
      </c>
    </row>
    <row r="852" spans="1:11" ht="15" x14ac:dyDescent="0.25">
      <c r="A852" s="626">
        <v>0.62499986666666996</v>
      </c>
      <c r="B852" s="543" t="s">
        <v>469</v>
      </c>
      <c r="D852" s="540"/>
      <c r="F852" s="574"/>
      <c r="G852" s="655"/>
      <c r="H852" s="576"/>
      <c r="I852" s="655"/>
      <c r="K852" s="626">
        <v>0.62499986666666996</v>
      </c>
    </row>
    <row r="853" spans="1:11" x14ac:dyDescent="0.2">
      <c r="A853" s="627">
        <v>0.62534708866666999</v>
      </c>
      <c r="B853" s="544" t="s">
        <v>248</v>
      </c>
      <c r="D853" s="540"/>
      <c r="F853" s="574"/>
      <c r="G853" s="655"/>
      <c r="H853" s="576"/>
      <c r="I853" s="655"/>
      <c r="K853" s="627">
        <v>0.62534708866666999</v>
      </c>
    </row>
    <row r="854" spans="1:11" x14ac:dyDescent="0.2">
      <c r="A854" s="627">
        <v>0.62569431066667003</v>
      </c>
      <c r="B854" s="544"/>
      <c r="D854" s="540"/>
      <c r="F854" s="574"/>
      <c r="G854" s="655"/>
      <c r="H854" s="576"/>
      <c r="I854" s="655"/>
      <c r="K854" s="627">
        <v>0.62569431066667003</v>
      </c>
    </row>
    <row r="855" spans="1:11" x14ac:dyDescent="0.2">
      <c r="A855" s="627">
        <v>0.62604153266667006</v>
      </c>
      <c r="B855" s="545"/>
      <c r="D855" s="542"/>
      <c r="F855" s="574"/>
      <c r="G855" s="655"/>
      <c r="H855" s="576"/>
      <c r="I855" s="655"/>
      <c r="K855" s="627">
        <v>0.62604153266667006</v>
      </c>
    </row>
    <row r="856" spans="1:11" x14ac:dyDescent="0.2">
      <c r="A856" s="627">
        <v>0.6263887546666701</v>
      </c>
      <c r="D856" s="548" t="s">
        <v>9</v>
      </c>
      <c r="F856" s="574"/>
      <c r="G856" s="655"/>
      <c r="H856" s="576"/>
      <c r="K856" s="627">
        <v>0.6263887546666701</v>
      </c>
    </row>
    <row r="857" spans="1:11" x14ac:dyDescent="0.2">
      <c r="A857" s="627">
        <v>0.62673597666667014</v>
      </c>
      <c r="D857" s="549" t="s">
        <v>236</v>
      </c>
      <c r="F857" s="574"/>
      <c r="G857" s="655"/>
      <c r="H857" s="576"/>
      <c r="K857" s="627">
        <v>0.62673597666667014</v>
      </c>
    </row>
    <row r="858" spans="1:11" x14ac:dyDescent="0.2">
      <c r="A858" s="627">
        <v>0.62708319866667017</v>
      </c>
      <c r="F858" s="574"/>
      <c r="G858" s="655"/>
      <c r="H858" s="576"/>
      <c r="I858" s="655"/>
      <c r="K858" s="627">
        <v>0.62708319866667017</v>
      </c>
    </row>
    <row r="859" spans="1:11" x14ac:dyDescent="0.2">
      <c r="A859" s="627">
        <v>0.62743042066667021</v>
      </c>
      <c r="F859" s="574"/>
      <c r="G859" s="681"/>
      <c r="H859" s="576"/>
      <c r="I859" s="655"/>
      <c r="K859" s="627">
        <v>0.62743042066667021</v>
      </c>
    </row>
    <row r="860" spans="1:11" ht="15" x14ac:dyDescent="0.25">
      <c r="A860" s="627">
        <v>0.62777764266667024</v>
      </c>
      <c r="F860" s="574"/>
      <c r="G860" s="658" t="s">
        <v>284</v>
      </c>
      <c r="H860" s="576"/>
      <c r="I860" s="655"/>
      <c r="K860" s="627">
        <v>0.62777764266667024</v>
      </c>
    </row>
    <row r="861" spans="1:11" x14ac:dyDescent="0.2">
      <c r="A861" s="627">
        <v>0.62812486466667028</v>
      </c>
      <c r="F861" s="574"/>
      <c r="G861" s="655"/>
      <c r="H861" s="576"/>
      <c r="I861" s="656"/>
      <c r="K861" s="627">
        <v>0.62812486466667028</v>
      </c>
    </row>
    <row r="862" spans="1:11" ht="15" x14ac:dyDescent="0.25">
      <c r="A862" s="626">
        <v>0.62847208666667032</v>
      </c>
      <c r="F862" s="574"/>
      <c r="G862" s="655"/>
      <c r="H862" s="576"/>
      <c r="K862" s="626">
        <v>0.62847208666667032</v>
      </c>
    </row>
    <row r="863" spans="1:11" x14ac:dyDescent="0.2">
      <c r="A863" s="627">
        <v>0.62881930866667035</v>
      </c>
      <c r="F863" s="574"/>
      <c r="G863" s="655"/>
      <c r="H863" s="576"/>
      <c r="K863" s="627">
        <v>0.62881930866667035</v>
      </c>
    </row>
    <row r="864" spans="1:11" x14ac:dyDescent="0.2">
      <c r="A864" s="627">
        <v>0.62916653066667039</v>
      </c>
      <c r="F864" s="574"/>
      <c r="G864" s="655"/>
      <c r="H864" s="576"/>
      <c r="K864" s="627">
        <v>0.62916653066667039</v>
      </c>
    </row>
    <row r="865" spans="1:11" x14ac:dyDescent="0.2">
      <c r="A865" s="627">
        <v>0.62951375266667042</v>
      </c>
      <c r="F865" s="574"/>
      <c r="G865" s="655"/>
      <c r="H865" s="576"/>
      <c r="K865" s="627">
        <v>0.62951375266667042</v>
      </c>
    </row>
    <row r="866" spans="1:11" x14ac:dyDescent="0.2">
      <c r="A866" s="627">
        <v>0.62986097466667046</v>
      </c>
      <c r="D866" s="567"/>
      <c r="F866" s="574"/>
      <c r="G866" s="655"/>
      <c r="H866" s="576"/>
      <c r="K866" s="627">
        <v>0.62986097466667046</v>
      </c>
    </row>
    <row r="867" spans="1:11" x14ac:dyDescent="0.2">
      <c r="A867" s="627">
        <v>0.63020819666667049</v>
      </c>
      <c r="D867" s="568"/>
      <c r="F867" s="574"/>
      <c r="G867" s="655"/>
      <c r="H867" s="576"/>
      <c r="K867" s="627">
        <v>0.63020819666667049</v>
      </c>
    </row>
    <row r="868" spans="1:11" x14ac:dyDescent="0.2">
      <c r="A868" s="627">
        <v>0.63055541866667053</v>
      </c>
      <c r="D868" s="568"/>
      <c r="F868" s="574"/>
      <c r="G868" s="655"/>
      <c r="H868" s="576"/>
      <c r="K868" s="627">
        <v>0.63055541866667053</v>
      </c>
    </row>
    <row r="869" spans="1:11" x14ac:dyDescent="0.2">
      <c r="A869" s="627">
        <v>0.63090264066667057</v>
      </c>
      <c r="D869" s="569"/>
      <c r="F869" s="574"/>
      <c r="G869" s="655"/>
      <c r="H869" s="576"/>
      <c r="K869" s="627">
        <v>0.63090264066667057</v>
      </c>
    </row>
    <row r="870" spans="1:11" x14ac:dyDescent="0.2">
      <c r="A870" s="627">
        <v>0.6312498626666706</v>
      </c>
      <c r="D870" s="540" t="s">
        <v>391</v>
      </c>
      <c r="F870" s="579" t="s">
        <v>428</v>
      </c>
      <c r="G870" s="655"/>
      <c r="H870" s="576"/>
      <c r="K870" s="627">
        <v>0.6312498626666706</v>
      </c>
    </row>
    <row r="871" spans="1:11" x14ac:dyDescent="0.2">
      <c r="A871" s="627">
        <v>0.63159708466667064</v>
      </c>
      <c r="D871" s="540" t="s">
        <v>248</v>
      </c>
      <c r="F871" s="574"/>
      <c r="G871" s="655"/>
      <c r="H871" s="576"/>
      <c r="K871" s="627">
        <v>0.63159708466667064</v>
      </c>
    </row>
    <row r="872" spans="1:11" ht="15" x14ac:dyDescent="0.25">
      <c r="A872" s="626">
        <v>0.63194430666667067</v>
      </c>
      <c r="B872" s="543" t="s">
        <v>473</v>
      </c>
      <c r="D872" s="540"/>
      <c r="F872" s="574"/>
      <c r="G872" s="655"/>
      <c r="H872" s="576"/>
      <c r="K872" s="626">
        <v>0.63194430666667067</v>
      </c>
    </row>
    <row r="873" spans="1:11" x14ac:dyDescent="0.2">
      <c r="A873" s="627">
        <v>0.63229152866667071</v>
      </c>
      <c r="B873" s="544" t="s">
        <v>248</v>
      </c>
      <c r="D873" s="540"/>
      <c r="F873" s="574"/>
      <c r="G873" s="655"/>
      <c r="H873" s="577"/>
      <c r="K873" s="627">
        <v>0.63229152866667071</v>
      </c>
    </row>
    <row r="874" spans="1:11" x14ac:dyDescent="0.2">
      <c r="A874" s="627">
        <v>0.63263875066667075</v>
      </c>
      <c r="B874" s="544"/>
      <c r="D874" s="540"/>
      <c r="F874" s="574"/>
      <c r="G874" s="655"/>
      <c r="K874" s="627">
        <v>0.63263875066667075</v>
      </c>
    </row>
    <row r="875" spans="1:11" x14ac:dyDescent="0.2">
      <c r="A875" s="627">
        <v>0.63298597266667078</v>
      </c>
      <c r="B875" s="545"/>
      <c r="D875" s="542"/>
      <c r="F875" s="574"/>
      <c r="G875" s="655"/>
      <c r="K875" s="627">
        <v>0.63298597266667078</v>
      </c>
    </row>
    <row r="876" spans="1:11" x14ac:dyDescent="0.2">
      <c r="A876" s="627">
        <v>0.63333319466667082</v>
      </c>
      <c r="D876" s="552" t="s">
        <v>8</v>
      </c>
      <c r="F876" s="574"/>
      <c r="G876" s="655"/>
      <c r="K876" s="627">
        <v>0.63333319466667082</v>
      </c>
    </row>
    <row r="877" spans="1:11" x14ac:dyDescent="0.2">
      <c r="A877" s="627">
        <v>0.63368041666667085</v>
      </c>
      <c r="D877" s="553" t="s">
        <v>243</v>
      </c>
      <c r="F877" s="574"/>
      <c r="G877" s="655"/>
      <c r="K877" s="627">
        <v>0.63368041666667085</v>
      </c>
    </row>
    <row r="878" spans="1:11" x14ac:dyDescent="0.2">
      <c r="A878" s="627">
        <v>0.63402763866667089</v>
      </c>
      <c r="F878" s="574"/>
      <c r="G878" s="655"/>
      <c r="K878" s="627">
        <v>0.63402763866667089</v>
      </c>
    </row>
    <row r="879" spans="1:11" x14ac:dyDescent="0.2">
      <c r="A879" s="627">
        <v>0.63437486066667093</v>
      </c>
      <c r="F879" s="574"/>
      <c r="G879" s="655"/>
      <c r="K879" s="627">
        <v>0.63437486066667093</v>
      </c>
    </row>
    <row r="880" spans="1:11" x14ac:dyDescent="0.2">
      <c r="A880" s="627">
        <v>0.63472208266667096</v>
      </c>
      <c r="F880" s="574"/>
      <c r="G880" s="655"/>
      <c r="K880" s="627">
        <v>0.63472208266667096</v>
      </c>
    </row>
    <row r="881" spans="1:11" x14ac:dyDescent="0.2">
      <c r="A881" s="627">
        <v>0.635069304666671</v>
      </c>
      <c r="F881" s="574"/>
      <c r="G881" s="656"/>
      <c r="K881" s="627">
        <v>0.635069304666671</v>
      </c>
    </row>
    <row r="882" spans="1:11" ht="15" x14ac:dyDescent="0.25">
      <c r="A882" s="626">
        <v>0.63541652666667103</v>
      </c>
      <c r="F882" s="574"/>
      <c r="K882" s="626">
        <v>0.63541652666667103</v>
      </c>
    </row>
    <row r="883" spans="1:11" x14ac:dyDescent="0.2">
      <c r="A883" s="627">
        <v>0.63576374866667107</v>
      </c>
      <c r="F883" s="574"/>
      <c r="K883" s="627">
        <v>0.63576374866667107</v>
      </c>
    </row>
    <row r="884" spans="1:11" x14ac:dyDescent="0.2">
      <c r="A884" s="627">
        <v>0.63611097066667111</v>
      </c>
      <c r="F884" s="574"/>
      <c r="K884" s="627">
        <v>0.63611097066667111</v>
      </c>
    </row>
    <row r="885" spans="1:11" x14ac:dyDescent="0.2">
      <c r="A885" s="627">
        <v>0.63645819266667114</v>
      </c>
      <c r="F885" s="574"/>
      <c r="K885" s="627">
        <v>0.63645819266667114</v>
      </c>
    </row>
    <row r="886" spans="1:11" x14ac:dyDescent="0.2">
      <c r="A886" s="627">
        <v>0.63680541466667118</v>
      </c>
      <c r="F886" s="573"/>
      <c r="G886" s="567"/>
      <c r="K886" s="627">
        <v>0.63680541466667118</v>
      </c>
    </row>
    <row r="887" spans="1:11" x14ac:dyDescent="0.2">
      <c r="A887" s="627">
        <v>0.63715263666667121</v>
      </c>
      <c r="F887" s="573"/>
      <c r="G887" s="568"/>
      <c r="K887" s="627">
        <v>0.63715263666667121</v>
      </c>
    </row>
    <row r="888" spans="1:11" x14ac:dyDescent="0.2">
      <c r="A888" s="627">
        <v>0.63749985866667125</v>
      </c>
      <c r="F888" s="573"/>
      <c r="G888" s="571"/>
      <c r="H888" s="567"/>
      <c r="K888" s="627">
        <v>0.63749985866667125</v>
      </c>
    </row>
    <row r="889" spans="1:11" x14ac:dyDescent="0.2">
      <c r="A889" s="627">
        <v>0.63784708066667128</v>
      </c>
      <c r="F889" s="573"/>
      <c r="G889" s="571"/>
      <c r="H889" s="568"/>
      <c r="K889" s="627">
        <v>0.63784708066667128</v>
      </c>
    </row>
    <row r="890" spans="1:11" x14ac:dyDescent="0.2">
      <c r="A890" s="627">
        <v>0.63819430266667132</v>
      </c>
      <c r="F890" s="573"/>
      <c r="G890" s="571"/>
      <c r="H890" s="568"/>
      <c r="K890" s="627">
        <v>0.63819430266667132</v>
      </c>
    </row>
    <row r="891" spans="1:11" x14ac:dyDescent="0.2">
      <c r="A891" s="627">
        <v>0.63854152466667136</v>
      </c>
      <c r="F891" s="573"/>
      <c r="G891" s="572"/>
      <c r="H891" s="569"/>
      <c r="K891" s="627">
        <v>0.63854152466667136</v>
      </c>
    </row>
    <row r="892" spans="1:11" ht="15" x14ac:dyDescent="0.25">
      <c r="A892" s="626">
        <v>0.63888874666667139</v>
      </c>
      <c r="F892" s="573"/>
      <c r="G892" s="539" t="s">
        <v>475</v>
      </c>
      <c r="H892" s="540" t="s">
        <v>430</v>
      </c>
      <c r="K892" s="626">
        <v>0.63888874666667139</v>
      </c>
    </row>
    <row r="893" spans="1:11" x14ac:dyDescent="0.2">
      <c r="A893" s="627">
        <v>0.63923596866667143</v>
      </c>
      <c r="F893" s="573"/>
      <c r="G893" s="539" t="s">
        <v>248</v>
      </c>
      <c r="H893" s="540" t="s">
        <v>485</v>
      </c>
      <c r="K893" s="627">
        <v>0.63923596866667143</v>
      </c>
    </row>
    <row r="894" spans="1:11" x14ac:dyDescent="0.2">
      <c r="A894" s="627">
        <v>0.63958319066667146</v>
      </c>
      <c r="D894" s="567"/>
      <c r="F894" s="573"/>
      <c r="G894" s="539"/>
      <c r="H894" s="540"/>
      <c r="K894" s="627">
        <v>0.63958319066667146</v>
      </c>
    </row>
    <row r="895" spans="1:11" x14ac:dyDescent="0.2">
      <c r="A895" s="627">
        <v>0.6399304126666715</v>
      </c>
      <c r="D895" s="568"/>
      <c r="F895" s="573"/>
      <c r="G895" s="539"/>
      <c r="H895" s="540"/>
      <c r="K895" s="627">
        <v>0.6399304126666715</v>
      </c>
    </row>
    <row r="896" spans="1:11" x14ac:dyDescent="0.2">
      <c r="A896" s="627">
        <v>0.64027763466667154</v>
      </c>
      <c r="D896" s="568"/>
      <c r="F896" s="573"/>
      <c r="G896" s="539"/>
      <c r="H896" s="540"/>
      <c r="K896" s="627">
        <v>0.64027763466667154</v>
      </c>
    </row>
    <row r="897" spans="1:11" x14ac:dyDescent="0.2">
      <c r="A897" s="627">
        <v>0.64062485666667157</v>
      </c>
      <c r="D897" s="569"/>
      <c r="F897" s="573"/>
      <c r="G897" s="539"/>
      <c r="H897" s="540"/>
      <c r="K897" s="627">
        <v>0.64062485666667157</v>
      </c>
    </row>
    <row r="898" spans="1:11" x14ac:dyDescent="0.2">
      <c r="A898" s="627">
        <v>0.64097207866667161</v>
      </c>
      <c r="B898" s="543" t="s">
        <v>431</v>
      </c>
      <c r="D898" s="540" t="s">
        <v>432</v>
      </c>
      <c r="F898" s="573"/>
      <c r="G898" s="539"/>
      <c r="H898" s="540"/>
      <c r="K898" s="627">
        <v>0.64097207866667161</v>
      </c>
    </row>
    <row r="899" spans="1:11" x14ac:dyDescent="0.2">
      <c r="A899" s="627">
        <v>0.64131930066667164</v>
      </c>
      <c r="B899" s="544" t="s">
        <v>248</v>
      </c>
      <c r="D899" s="540" t="s">
        <v>248</v>
      </c>
      <c r="F899" s="573"/>
      <c r="G899" s="539"/>
      <c r="H899" s="540"/>
      <c r="K899" s="627">
        <v>0.64131930066667164</v>
      </c>
    </row>
    <row r="900" spans="1:11" x14ac:dyDescent="0.2">
      <c r="A900" s="627">
        <v>0.64166652266667168</v>
      </c>
      <c r="B900" s="544"/>
      <c r="D900" s="540"/>
      <c r="F900" s="573"/>
      <c r="G900" s="539"/>
      <c r="H900" s="540"/>
      <c r="K900" s="627">
        <v>0.64166652266667168</v>
      </c>
    </row>
    <row r="901" spans="1:11" x14ac:dyDescent="0.2">
      <c r="A901" s="627">
        <v>0.64201374466667172</v>
      </c>
      <c r="B901" s="545"/>
      <c r="D901" s="542"/>
      <c r="F901" s="573"/>
      <c r="G901" s="539"/>
      <c r="H901" s="540"/>
      <c r="K901" s="627">
        <v>0.64201374466667172</v>
      </c>
    </row>
    <row r="902" spans="1:11" ht="15" x14ac:dyDescent="0.25">
      <c r="A902" s="626">
        <v>0.64236096666667175</v>
      </c>
      <c r="D902" s="548" t="s">
        <v>5</v>
      </c>
      <c r="F902" s="573"/>
      <c r="G902" s="539"/>
      <c r="H902" s="540"/>
      <c r="K902" s="626">
        <v>0.64236096666667175</v>
      </c>
    </row>
    <row r="903" spans="1:11" x14ac:dyDescent="0.2">
      <c r="A903" s="627">
        <v>0.64270818866667179</v>
      </c>
      <c r="D903" s="548" t="s">
        <v>236</v>
      </c>
      <c r="F903" s="573"/>
      <c r="G903" s="539"/>
      <c r="H903" s="540"/>
      <c r="K903" s="627">
        <v>0.64270818866667179</v>
      </c>
    </row>
    <row r="904" spans="1:11" x14ac:dyDescent="0.2">
      <c r="A904" s="627">
        <v>0.64305541066667182</v>
      </c>
      <c r="D904" s="548" t="s">
        <v>486</v>
      </c>
      <c r="F904" s="573"/>
      <c r="G904" s="539"/>
      <c r="H904" s="540"/>
      <c r="K904" s="627">
        <v>0.64305541066667182</v>
      </c>
    </row>
    <row r="905" spans="1:11" x14ac:dyDescent="0.2">
      <c r="A905" s="627">
        <v>0.64340263266667186</v>
      </c>
      <c r="D905" s="548"/>
      <c r="F905" s="573"/>
      <c r="G905" s="539"/>
      <c r="H905" s="540"/>
      <c r="K905" s="627">
        <v>0.64340263266667186</v>
      </c>
    </row>
    <row r="906" spans="1:11" x14ac:dyDescent="0.2">
      <c r="A906" s="627">
        <v>0.64374985466667189</v>
      </c>
      <c r="D906" s="548"/>
      <c r="F906" s="573"/>
      <c r="G906" s="539"/>
      <c r="H906" s="540"/>
      <c r="K906" s="627">
        <v>0.64374985466667189</v>
      </c>
    </row>
    <row r="907" spans="1:11" x14ac:dyDescent="0.2">
      <c r="A907" s="627">
        <v>0.64409707666667193</v>
      </c>
      <c r="D907" s="548"/>
      <c r="F907" s="573"/>
      <c r="G907" s="539"/>
      <c r="H907" s="540"/>
      <c r="K907" s="627">
        <v>0.64409707666667193</v>
      </c>
    </row>
    <row r="908" spans="1:11" x14ac:dyDescent="0.2">
      <c r="A908" s="627">
        <v>0.64444429866667197</v>
      </c>
      <c r="D908" s="548"/>
      <c r="F908" s="573"/>
      <c r="G908" s="539"/>
      <c r="H908" s="540"/>
      <c r="K908" s="627">
        <v>0.64444429866667197</v>
      </c>
    </row>
    <row r="909" spans="1:11" x14ac:dyDescent="0.2">
      <c r="A909" s="627">
        <v>0.644791520666672</v>
      </c>
      <c r="D909" s="548"/>
      <c r="F909" s="573"/>
      <c r="G909" s="539"/>
      <c r="H909" s="540"/>
      <c r="K909" s="627">
        <v>0.644791520666672</v>
      </c>
    </row>
    <row r="910" spans="1:11" x14ac:dyDescent="0.2">
      <c r="A910" s="627">
        <v>0.64513874266667204</v>
      </c>
      <c r="B910" s="543" t="s">
        <v>487</v>
      </c>
      <c r="D910" s="548"/>
      <c r="F910" s="573"/>
      <c r="G910" s="539"/>
      <c r="H910" s="540"/>
      <c r="K910" s="627">
        <v>0.64513874266667204</v>
      </c>
    </row>
    <row r="911" spans="1:11" x14ac:dyDescent="0.2">
      <c r="A911" s="627">
        <v>0.64548596466667207</v>
      </c>
      <c r="B911" s="545" t="s">
        <v>485</v>
      </c>
      <c r="D911" s="548"/>
      <c r="F911" s="573"/>
      <c r="G911" s="539"/>
      <c r="H911" s="542"/>
      <c r="K911" s="627">
        <v>0.64548596466667207</v>
      </c>
    </row>
    <row r="912" spans="1:11" ht="15" x14ac:dyDescent="0.25">
      <c r="A912" s="626">
        <v>0.64583318666667211</v>
      </c>
      <c r="D912" s="567"/>
      <c r="F912" s="573"/>
      <c r="G912" s="539"/>
      <c r="H912" s="574" t="s">
        <v>23</v>
      </c>
      <c r="K912" s="626">
        <v>0.64583318666667211</v>
      </c>
    </row>
    <row r="913" spans="1:11" x14ac:dyDescent="0.2">
      <c r="A913" s="627">
        <v>0.64618040866667215</v>
      </c>
      <c r="D913" s="568"/>
      <c r="F913" s="573"/>
      <c r="G913" s="539"/>
      <c r="H913" s="574" t="s">
        <v>379</v>
      </c>
      <c r="K913" s="627">
        <v>0.64618040866667215</v>
      </c>
    </row>
    <row r="914" spans="1:11" x14ac:dyDescent="0.2">
      <c r="A914" s="627">
        <v>0.64652763066667218</v>
      </c>
      <c r="D914" s="568"/>
      <c r="F914" s="573"/>
      <c r="G914" s="539"/>
      <c r="H914" s="574" t="s">
        <v>488</v>
      </c>
      <c r="K914" s="627">
        <v>0.64652763066667218</v>
      </c>
    </row>
    <row r="915" spans="1:11" x14ac:dyDescent="0.2">
      <c r="A915" s="627">
        <v>0.64687485266667222</v>
      </c>
      <c r="D915" s="569"/>
      <c r="F915" s="573"/>
      <c r="G915" s="539"/>
      <c r="H915" s="574"/>
      <c r="K915" s="627">
        <v>0.64687485266667222</v>
      </c>
    </row>
    <row r="916" spans="1:11" x14ac:dyDescent="0.2">
      <c r="A916" s="627">
        <v>0.64722207466667225</v>
      </c>
      <c r="B916" s="543" t="s">
        <v>440</v>
      </c>
      <c r="D916" s="540" t="s">
        <v>432</v>
      </c>
      <c r="F916" s="573"/>
      <c r="G916" s="539"/>
      <c r="H916" s="574"/>
      <c r="K916" s="627">
        <v>0.64722207466667225</v>
      </c>
    </row>
    <row r="917" spans="1:11" x14ac:dyDescent="0.2">
      <c r="A917" s="627">
        <v>0.64756929666667229</v>
      </c>
      <c r="B917" s="544" t="s">
        <v>248</v>
      </c>
      <c r="D917" s="540" t="s">
        <v>248</v>
      </c>
      <c r="F917" s="583"/>
      <c r="G917" s="539"/>
      <c r="H917" s="574"/>
      <c r="K917" s="627">
        <v>0.64756929666667229</v>
      </c>
    </row>
    <row r="918" spans="1:11" x14ac:dyDescent="0.2">
      <c r="A918" s="627">
        <v>0.64791651866667233</v>
      </c>
      <c r="B918" s="544"/>
      <c r="D918" s="540"/>
      <c r="G918" s="539"/>
      <c r="H918" s="574"/>
      <c r="K918" s="627">
        <v>0.64791651866667233</v>
      </c>
    </row>
    <row r="919" spans="1:11" x14ac:dyDescent="0.2">
      <c r="A919" s="627">
        <v>0.64826374066667236</v>
      </c>
      <c r="B919" s="545"/>
      <c r="D919" s="542"/>
      <c r="G919" s="539"/>
      <c r="H919" s="574"/>
      <c r="K919" s="627">
        <v>0.64826374066667236</v>
      </c>
    </row>
    <row r="920" spans="1:11" x14ac:dyDescent="0.2">
      <c r="A920" s="627">
        <v>0.6486109626666724</v>
      </c>
      <c r="D920" s="552" t="s">
        <v>5</v>
      </c>
      <c r="G920" s="539"/>
      <c r="H920" s="574"/>
      <c r="K920" s="627">
        <v>0.6486109626666724</v>
      </c>
    </row>
    <row r="921" spans="1:11" x14ac:dyDescent="0.2">
      <c r="A921" s="627">
        <v>0.64895818466667243</v>
      </c>
      <c r="D921" s="552" t="s">
        <v>243</v>
      </c>
      <c r="G921" s="539"/>
      <c r="H921" s="574"/>
      <c r="K921" s="627">
        <v>0.64895818466667243</v>
      </c>
    </row>
    <row r="922" spans="1:11" ht="15" x14ac:dyDescent="0.25">
      <c r="A922" s="626">
        <v>0.64930540666667247</v>
      </c>
      <c r="D922" s="552" t="s">
        <v>416</v>
      </c>
      <c r="G922" s="539"/>
      <c r="H922" s="574"/>
      <c r="K922" s="626">
        <v>0.64930540666667247</v>
      </c>
    </row>
    <row r="923" spans="1:11" x14ac:dyDescent="0.2">
      <c r="A923" s="627">
        <v>0.6496526286666725</v>
      </c>
      <c r="D923" s="552"/>
      <c r="G923" s="539"/>
      <c r="H923" s="574"/>
      <c r="K923" s="627">
        <v>0.6496526286666725</v>
      </c>
    </row>
    <row r="924" spans="1:11" x14ac:dyDescent="0.2">
      <c r="A924" s="627">
        <v>0.64999985066667254</v>
      </c>
      <c r="D924" s="552"/>
      <c r="G924" s="539"/>
      <c r="H924" s="579"/>
      <c r="K924" s="627">
        <v>0.64999985066667254</v>
      </c>
    </row>
    <row r="925" spans="1:11" x14ac:dyDescent="0.2">
      <c r="A925" s="627">
        <v>0.65034707266667258</v>
      </c>
      <c r="D925" s="552"/>
      <c r="G925" s="539"/>
      <c r="H925" s="574"/>
      <c r="K925" s="627">
        <v>0.65034707266667258</v>
      </c>
    </row>
    <row r="926" spans="1:11" x14ac:dyDescent="0.2">
      <c r="A926" s="627">
        <v>0.65069429466667261</v>
      </c>
      <c r="D926" s="552"/>
      <c r="G926" s="539"/>
      <c r="H926" s="574"/>
      <c r="K926" s="627">
        <v>0.65069429466667261</v>
      </c>
    </row>
    <row r="927" spans="1:11" x14ac:dyDescent="0.2">
      <c r="A927" s="627">
        <v>0.65104151666667265</v>
      </c>
      <c r="D927" s="552"/>
      <c r="G927" s="539"/>
      <c r="H927" s="574"/>
      <c r="K927" s="627">
        <v>0.65104151666667265</v>
      </c>
    </row>
    <row r="928" spans="1:11" x14ac:dyDescent="0.2">
      <c r="A928" s="627">
        <v>0.65138873866667268</v>
      </c>
      <c r="D928" s="552"/>
      <c r="G928" s="539"/>
      <c r="H928" s="574"/>
      <c r="K928" s="627">
        <v>0.65138873866667268</v>
      </c>
    </row>
    <row r="929" spans="1:11" x14ac:dyDescent="0.2">
      <c r="A929" s="627">
        <v>0.65173596066667272</v>
      </c>
      <c r="D929" s="553"/>
      <c r="G929" s="539"/>
      <c r="H929" s="574"/>
      <c r="K929" s="627">
        <v>0.65173596066667272</v>
      </c>
    </row>
    <row r="930" spans="1:11" x14ac:dyDescent="0.2">
      <c r="A930" s="627">
        <v>0.65208318266667276</v>
      </c>
      <c r="B930" s="546" t="s">
        <v>26</v>
      </c>
      <c r="G930" s="539"/>
      <c r="H930" s="574"/>
      <c r="K930" s="627">
        <v>0.65208318266667276</v>
      </c>
    </row>
    <row r="931" spans="1:11" x14ac:dyDescent="0.2">
      <c r="A931" s="627">
        <v>0.65243040466667279</v>
      </c>
      <c r="B931" s="548" t="s">
        <v>236</v>
      </c>
      <c r="G931" s="541"/>
      <c r="H931" s="574"/>
      <c r="K931" s="627">
        <v>0.65243040466667279</v>
      </c>
    </row>
    <row r="932" spans="1:11" ht="15" x14ac:dyDescent="0.25">
      <c r="A932" s="626">
        <v>0.65277762666667283</v>
      </c>
      <c r="B932" s="546" t="s">
        <v>251</v>
      </c>
      <c r="G932" s="551" t="s">
        <v>20</v>
      </c>
      <c r="H932" s="574"/>
      <c r="K932" s="626">
        <v>0.65277762666667283</v>
      </c>
    </row>
    <row r="933" spans="1:11" x14ac:dyDescent="0.2">
      <c r="A933" s="627">
        <v>0.65312484866667286</v>
      </c>
      <c r="B933" s="549"/>
      <c r="G933" s="551" t="s">
        <v>243</v>
      </c>
      <c r="H933" s="574"/>
      <c r="K933" s="627">
        <v>0.65312484866667286</v>
      </c>
    </row>
    <row r="934" spans="1:11" x14ac:dyDescent="0.2">
      <c r="A934" s="627">
        <v>0.6534720706666729</v>
      </c>
      <c r="G934" s="551" t="s">
        <v>489</v>
      </c>
      <c r="H934" s="574"/>
      <c r="K934" s="627">
        <v>0.6534720706666729</v>
      </c>
    </row>
    <row r="935" spans="1:11" x14ac:dyDescent="0.2">
      <c r="A935" s="627">
        <v>0.65381929266667294</v>
      </c>
      <c r="G935" s="551"/>
      <c r="H935" s="574"/>
      <c r="K935" s="627">
        <v>0.65381929266667294</v>
      </c>
    </row>
    <row r="936" spans="1:11" x14ac:dyDescent="0.2">
      <c r="A936" s="627">
        <v>0.65416651466667297</v>
      </c>
      <c r="B936" s="546" t="s">
        <v>20</v>
      </c>
      <c r="G936" s="551"/>
      <c r="H936" s="579"/>
      <c r="K936" s="627">
        <v>0.65416651466667297</v>
      </c>
    </row>
    <row r="937" spans="1:11" x14ac:dyDescent="0.2">
      <c r="A937" s="627">
        <v>0.65451373666667301</v>
      </c>
      <c r="B937" s="548" t="s">
        <v>236</v>
      </c>
      <c r="G937" s="551"/>
      <c r="H937" s="574"/>
      <c r="K937" s="627">
        <v>0.65451373666667301</v>
      </c>
    </row>
    <row r="938" spans="1:11" x14ac:dyDescent="0.2">
      <c r="A938" s="627">
        <v>0.65486095866667304</v>
      </c>
      <c r="B938" s="548" t="s">
        <v>251</v>
      </c>
      <c r="G938" s="551"/>
      <c r="H938" s="574" t="s">
        <v>490</v>
      </c>
      <c r="K938" s="627">
        <v>0.65486095866667304</v>
      </c>
    </row>
    <row r="939" spans="1:11" x14ac:dyDescent="0.2">
      <c r="A939" s="627">
        <v>0.65520818066667308</v>
      </c>
      <c r="B939" s="549"/>
      <c r="G939" s="551"/>
      <c r="H939" s="575" t="s">
        <v>277</v>
      </c>
      <c r="K939" s="627">
        <v>0.65520818066667308</v>
      </c>
    </row>
    <row r="940" spans="1:11" x14ac:dyDescent="0.2">
      <c r="A940" s="627">
        <v>0.65555540266667311</v>
      </c>
      <c r="G940" s="551"/>
      <c r="H940" s="677"/>
      <c r="K940" s="627">
        <v>0.65555540266667311</v>
      </c>
    </row>
    <row r="941" spans="1:11" x14ac:dyDescent="0.2">
      <c r="A941" s="627">
        <v>0.65590262466667315</v>
      </c>
      <c r="G941" s="551"/>
      <c r="H941" s="677"/>
      <c r="K941" s="627">
        <v>0.65590262466667315</v>
      </c>
    </row>
    <row r="942" spans="1:11" ht="15" x14ac:dyDescent="0.25">
      <c r="A942" s="626">
        <v>0.65624984666667319</v>
      </c>
      <c r="B942" s="546" t="s">
        <v>9</v>
      </c>
      <c r="G942" s="551"/>
      <c r="H942" s="677"/>
      <c r="K942" s="626">
        <v>0.65624984666667319</v>
      </c>
    </row>
    <row r="943" spans="1:11" x14ac:dyDescent="0.2">
      <c r="A943" s="627">
        <v>0.65659706866667322</v>
      </c>
      <c r="B943" s="548" t="s">
        <v>236</v>
      </c>
      <c r="G943" s="551"/>
      <c r="H943" s="677"/>
      <c r="K943" s="627">
        <v>0.65659706866667322</v>
      </c>
    </row>
    <row r="944" spans="1:11" x14ac:dyDescent="0.2">
      <c r="A944" s="627">
        <v>0.65694429066667326</v>
      </c>
      <c r="B944" s="548" t="s">
        <v>251</v>
      </c>
      <c r="G944" s="551"/>
      <c r="H944" s="677"/>
      <c r="K944" s="627">
        <v>0.65694429066667326</v>
      </c>
    </row>
    <row r="945" spans="1:11" x14ac:dyDescent="0.2">
      <c r="A945" s="627">
        <v>0.65729151266667329</v>
      </c>
      <c r="B945" s="549"/>
      <c r="G945" s="551"/>
      <c r="H945" s="677"/>
      <c r="K945" s="627">
        <v>0.65729151266667329</v>
      </c>
    </row>
    <row r="946" spans="1:11" x14ac:dyDescent="0.2">
      <c r="A946" s="627">
        <v>0.65763873466667333</v>
      </c>
      <c r="G946" s="551"/>
      <c r="H946" s="677"/>
      <c r="K946" s="627">
        <v>0.65763873466667333</v>
      </c>
    </row>
    <row r="947" spans="1:11" x14ac:dyDescent="0.2">
      <c r="A947" s="627">
        <v>0.65798595666667337</v>
      </c>
      <c r="G947" s="551"/>
      <c r="H947" s="678"/>
      <c r="K947" s="627">
        <v>0.65798595666667337</v>
      </c>
    </row>
    <row r="948" spans="1:11" x14ac:dyDescent="0.2">
      <c r="A948" s="627">
        <v>0.6583331786666734</v>
      </c>
      <c r="B948" s="550" t="s">
        <v>8</v>
      </c>
      <c r="G948" s="552"/>
      <c r="K948" s="627">
        <v>0.6583331786666734</v>
      </c>
    </row>
    <row r="949" spans="1:11" x14ac:dyDescent="0.2">
      <c r="A949" s="627">
        <v>0.65868040066667344</v>
      </c>
      <c r="B949" s="552" t="s">
        <v>243</v>
      </c>
      <c r="G949" s="552"/>
      <c r="K949" s="627">
        <v>0.65868040066667344</v>
      </c>
    </row>
    <row r="950" spans="1:11" x14ac:dyDescent="0.2">
      <c r="A950" s="627">
        <v>0.65902762266667347</v>
      </c>
      <c r="B950" s="552" t="s">
        <v>251</v>
      </c>
      <c r="G950" s="552"/>
      <c r="K950" s="627">
        <v>0.65902762266667347</v>
      </c>
    </row>
    <row r="951" spans="1:11" x14ac:dyDescent="0.2">
      <c r="A951" s="627">
        <v>0.65937484466667351</v>
      </c>
      <c r="B951" s="553"/>
      <c r="G951" s="552"/>
      <c r="K951" s="627">
        <v>0.65937484466667351</v>
      </c>
    </row>
    <row r="952" spans="1:11" ht="15" x14ac:dyDescent="0.25">
      <c r="A952" s="626">
        <v>0.65972206666667355</v>
      </c>
      <c r="G952" s="552"/>
      <c r="K952" s="626">
        <v>0.65972206666667355</v>
      </c>
    </row>
    <row r="953" spans="1:11" x14ac:dyDescent="0.2">
      <c r="A953" s="627">
        <v>0.66006928866667358</v>
      </c>
      <c r="G953" s="552"/>
      <c r="K953" s="627">
        <v>0.66006928866667358</v>
      </c>
    </row>
    <row r="954" spans="1:11" x14ac:dyDescent="0.2">
      <c r="A954" s="627">
        <v>0.66041651066667362</v>
      </c>
      <c r="G954" s="551"/>
      <c r="H954" s="567"/>
      <c r="K954" s="627">
        <v>0.66041651066667362</v>
      </c>
    </row>
    <row r="955" spans="1:11" x14ac:dyDescent="0.2">
      <c r="A955" s="627">
        <v>0.66076373266667365</v>
      </c>
      <c r="G955" s="551"/>
      <c r="H955" s="568"/>
      <c r="K955" s="627">
        <v>0.66076373266667365</v>
      </c>
    </row>
    <row r="956" spans="1:11" x14ac:dyDescent="0.2">
      <c r="A956" s="627">
        <v>0.66111095466667369</v>
      </c>
      <c r="G956" s="551"/>
      <c r="H956" s="568"/>
      <c r="K956" s="627">
        <v>0.66111095466667369</v>
      </c>
    </row>
    <row r="957" spans="1:11" x14ac:dyDescent="0.2">
      <c r="A957" s="627">
        <v>0.66145817666667373</v>
      </c>
      <c r="G957" s="551"/>
      <c r="H957" s="569"/>
      <c r="K957" s="627">
        <v>0.66145817666667373</v>
      </c>
    </row>
    <row r="958" spans="1:11" x14ac:dyDescent="0.2">
      <c r="A958" s="627">
        <v>0.66180539866667376</v>
      </c>
      <c r="G958" s="551"/>
      <c r="H958" s="539" t="s">
        <v>430</v>
      </c>
      <c r="I958" s="567"/>
      <c r="K958" s="627">
        <v>0.66180539866667376</v>
      </c>
    </row>
    <row r="959" spans="1:11" x14ac:dyDescent="0.2">
      <c r="A959" s="627">
        <v>0.6621526206666738</v>
      </c>
      <c r="G959" s="551"/>
      <c r="H959" s="539" t="s">
        <v>491</v>
      </c>
      <c r="I959" s="568"/>
      <c r="K959" s="627">
        <v>0.6621526206666738</v>
      </c>
    </row>
    <row r="960" spans="1:11" x14ac:dyDescent="0.2">
      <c r="A960" s="627">
        <v>0.66249984266667383</v>
      </c>
      <c r="G960" s="560" t="s">
        <v>307</v>
      </c>
      <c r="H960" s="539"/>
      <c r="I960" s="568"/>
      <c r="K960" s="627">
        <v>0.66249984266667383</v>
      </c>
    </row>
    <row r="961" spans="1:11" x14ac:dyDescent="0.2">
      <c r="A961" s="627">
        <v>0.66284706466667387</v>
      </c>
      <c r="G961" s="551"/>
      <c r="H961" s="539"/>
      <c r="I961" s="569"/>
      <c r="K961" s="627">
        <v>0.66284706466667387</v>
      </c>
    </row>
    <row r="962" spans="1:11" ht="15" x14ac:dyDescent="0.25">
      <c r="A962" s="626">
        <v>0.6631942866666739</v>
      </c>
      <c r="G962" s="551"/>
      <c r="H962" s="539"/>
      <c r="I962" s="540" t="s">
        <v>404</v>
      </c>
      <c r="K962" s="626">
        <v>0.6631942866666739</v>
      </c>
    </row>
    <row r="963" spans="1:11" x14ac:dyDescent="0.2">
      <c r="A963" s="627">
        <v>0.66354150866667394</v>
      </c>
      <c r="G963" s="551"/>
      <c r="H963" s="539"/>
      <c r="I963" s="540" t="s">
        <v>248</v>
      </c>
      <c r="K963" s="627">
        <v>0.66354150866667394</v>
      </c>
    </row>
    <row r="964" spans="1:11" x14ac:dyDescent="0.2">
      <c r="A964" s="627">
        <v>0.66388873066667398</v>
      </c>
      <c r="G964" s="551"/>
      <c r="H964" s="539"/>
      <c r="I964" s="540"/>
      <c r="K964" s="627">
        <v>0.66388873066667398</v>
      </c>
    </row>
    <row r="965" spans="1:11" x14ac:dyDescent="0.2">
      <c r="A965" s="627">
        <v>0.66423595266667401</v>
      </c>
      <c r="G965" s="551"/>
      <c r="H965" s="539"/>
      <c r="I965" s="540"/>
      <c r="K965" s="627">
        <v>0.66423595266667401</v>
      </c>
    </row>
    <row r="966" spans="1:11" x14ac:dyDescent="0.2">
      <c r="A966" s="627">
        <v>0.66458317466667405</v>
      </c>
      <c r="G966" s="551"/>
      <c r="H966" s="539"/>
      <c r="I966" s="540"/>
      <c r="K966" s="627">
        <v>0.66458317466667405</v>
      </c>
    </row>
    <row r="967" spans="1:11" x14ac:dyDescent="0.2">
      <c r="A967" s="627">
        <v>0.66493039666667408</v>
      </c>
      <c r="G967" s="551"/>
      <c r="H967" s="539"/>
      <c r="I967" s="540"/>
      <c r="K967" s="627">
        <v>0.66493039666667408</v>
      </c>
    </row>
    <row r="968" spans="1:11" x14ac:dyDescent="0.2">
      <c r="A968" s="627">
        <v>0.66527761866667412</v>
      </c>
      <c r="G968" s="551"/>
      <c r="H968" s="539"/>
      <c r="I968" s="540"/>
      <c r="K968" s="627">
        <v>0.66527761866667412</v>
      </c>
    </row>
    <row r="969" spans="1:11" x14ac:dyDescent="0.2">
      <c r="A969" s="627">
        <v>0.66562484066667416</v>
      </c>
      <c r="G969" s="551"/>
      <c r="H969" s="539"/>
      <c r="I969" s="540"/>
      <c r="K969" s="627">
        <v>0.66562484066667416</v>
      </c>
    </row>
    <row r="970" spans="1:11" x14ac:dyDescent="0.2">
      <c r="A970" s="627">
        <v>0.66597206266667419</v>
      </c>
      <c r="D970" s="567"/>
      <c r="G970" s="551"/>
      <c r="H970" s="539"/>
      <c r="I970" s="540"/>
      <c r="K970" s="627">
        <v>0.66597206266667419</v>
      </c>
    </row>
    <row r="971" spans="1:11" x14ac:dyDescent="0.2">
      <c r="A971" s="627">
        <v>0.66631928466667423</v>
      </c>
      <c r="D971" s="568"/>
      <c r="G971" s="551"/>
      <c r="H971" s="539"/>
      <c r="I971" s="540"/>
      <c r="K971" s="627">
        <v>0.66631928466667423</v>
      </c>
    </row>
    <row r="972" spans="1:11" ht="15" x14ac:dyDescent="0.25">
      <c r="A972" s="626">
        <v>0.66666650666667426</v>
      </c>
      <c r="D972" s="568"/>
      <c r="G972" s="551"/>
      <c r="H972" s="539"/>
      <c r="I972" s="540"/>
      <c r="K972" s="626">
        <v>0.66666650666667426</v>
      </c>
    </row>
    <row r="973" spans="1:11" x14ac:dyDescent="0.2">
      <c r="A973" s="627">
        <v>0.6670137286666743</v>
      </c>
      <c r="D973" s="568"/>
      <c r="G973" s="551"/>
      <c r="H973" s="539"/>
      <c r="I973" s="540"/>
      <c r="K973" s="627">
        <v>0.6670137286666743</v>
      </c>
    </row>
    <row r="974" spans="1:11" x14ac:dyDescent="0.2">
      <c r="A974" s="627">
        <v>0.66736095066667434</v>
      </c>
      <c r="D974" s="568"/>
      <c r="G974" s="551"/>
      <c r="H974" s="539"/>
      <c r="I974" s="540"/>
      <c r="K974" s="627">
        <v>0.66736095066667434</v>
      </c>
    </row>
    <row r="975" spans="1:11" x14ac:dyDescent="0.2">
      <c r="A975" s="627">
        <v>0.66770817266667437</v>
      </c>
      <c r="D975" s="569"/>
      <c r="G975" s="551"/>
      <c r="H975" s="539"/>
      <c r="I975" s="540"/>
      <c r="K975" s="627">
        <v>0.66770817266667437</v>
      </c>
    </row>
    <row r="976" spans="1:11" x14ac:dyDescent="0.2">
      <c r="A976" s="627">
        <v>0.66805539466667441</v>
      </c>
      <c r="D976" s="540" t="s">
        <v>399</v>
      </c>
      <c r="G976" s="551"/>
      <c r="H976" s="539"/>
      <c r="I976" s="540"/>
      <c r="K976" s="627">
        <v>0.66805539466667441</v>
      </c>
    </row>
    <row r="977" spans="1:11" x14ac:dyDescent="0.2">
      <c r="A977" s="627">
        <v>0.66840261666667444</v>
      </c>
      <c r="D977" s="540" t="s">
        <v>248</v>
      </c>
      <c r="G977" s="551"/>
      <c r="H977" s="539"/>
      <c r="I977" s="540"/>
      <c r="K977" s="627">
        <v>0.66840261666667444</v>
      </c>
    </row>
    <row r="978" spans="1:11" x14ac:dyDescent="0.2">
      <c r="A978" s="627">
        <v>0.66874983866667448</v>
      </c>
      <c r="B978" s="543" t="s">
        <v>400</v>
      </c>
      <c r="D978" s="540"/>
      <c r="G978" s="551"/>
      <c r="H978" s="539"/>
      <c r="I978" s="540"/>
      <c r="K978" s="627">
        <v>0.66874983866667448</v>
      </c>
    </row>
    <row r="979" spans="1:11" x14ac:dyDescent="0.2">
      <c r="A979" s="627">
        <v>0.66909706066667451</v>
      </c>
      <c r="B979" s="544" t="s">
        <v>248</v>
      </c>
      <c r="D979" s="540"/>
      <c r="G979" s="551"/>
      <c r="H979" s="539"/>
      <c r="I979" s="540"/>
      <c r="K979" s="627">
        <v>0.66909706066667451</v>
      </c>
    </row>
    <row r="980" spans="1:11" x14ac:dyDescent="0.2">
      <c r="A980" s="627">
        <v>0.66944428266667455</v>
      </c>
      <c r="B980" s="543" t="s">
        <v>487</v>
      </c>
      <c r="D980" s="554"/>
      <c r="G980" s="551"/>
      <c r="H980" s="539"/>
      <c r="I980" s="540"/>
      <c r="K980" s="627">
        <v>0.66944428266667455</v>
      </c>
    </row>
    <row r="981" spans="1:11" x14ac:dyDescent="0.2">
      <c r="A981" s="627">
        <v>0.66979150466667459</v>
      </c>
      <c r="B981" s="545" t="s">
        <v>491</v>
      </c>
      <c r="D981" s="555"/>
      <c r="G981" s="551"/>
      <c r="H981" s="541"/>
      <c r="I981" s="540"/>
      <c r="K981" s="627">
        <v>0.66979150466667459</v>
      </c>
    </row>
    <row r="982" spans="1:11" ht="15" x14ac:dyDescent="0.25">
      <c r="A982" s="626">
        <v>0.67013872666667462</v>
      </c>
      <c r="D982" s="554" t="s">
        <v>2</v>
      </c>
      <c r="G982" s="551"/>
      <c r="H982" s="573" t="s">
        <v>23</v>
      </c>
      <c r="I982" s="540"/>
      <c r="K982" s="626">
        <v>0.67013872666667462</v>
      </c>
    </row>
    <row r="983" spans="1:11" x14ac:dyDescent="0.2">
      <c r="A983" s="627">
        <v>0.67048594866667466</v>
      </c>
      <c r="D983" s="555" t="s">
        <v>236</v>
      </c>
      <c r="G983" s="551"/>
      <c r="H983" s="573" t="s">
        <v>379</v>
      </c>
      <c r="I983" s="540"/>
      <c r="K983" s="627">
        <v>0.67048594866667466</v>
      </c>
    </row>
    <row r="984" spans="1:11" x14ac:dyDescent="0.2">
      <c r="A984" s="627">
        <v>0.67083317066667469</v>
      </c>
      <c r="D984" s="567"/>
      <c r="G984" s="551"/>
      <c r="H984" s="573" t="s">
        <v>492</v>
      </c>
      <c r="I984" s="540"/>
      <c r="K984" s="627">
        <v>0.67083317066667469</v>
      </c>
    </row>
    <row r="985" spans="1:11" x14ac:dyDescent="0.2">
      <c r="A985" s="627">
        <v>0.67118039266667473</v>
      </c>
      <c r="D985" s="569"/>
      <c r="G985" s="551"/>
      <c r="H985" s="573"/>
      <c r="I985" s="540"/>
      <c r="K985" s="627">
        <v>0.67118039266667473</v>
      </c>
    </row>
    <row r="986" spans="1:11" x14ac:dyDescent="0.2">
      <c r="A986" s="627">
        <v>0.67152761466667477</v>
      </c>
      <c r="D986" s="540" t="s">
        <v>399</v>
      </c>
      <c r="G986" s="551"/>
      <c r="H986" s="573"/>
      <c r="I986" s="540"/>
      <c r="K986" s="627">
        <v>0.67152761466667477</v>
      </c>
    </row>
    <row r="987" spans="1:11" x14ac:dyDescent="0.2">
      <c r="A987" s="627">
        <v>0.6718748366666748</v>
      </c>
      <c r="D987" s="540" t="s">
        <v>248</v>
      </c>
      <c r="G987" s="551"/>
      <c r="H987" s="573"/>
      <c r="I987" s="540"/>
      <c r="K987" s="627">
        <v>0.6718748366666748</v>
      </c>
    </row>
    <row r="988" spans="1:11" x14ac:dyDescent="0.2">
      <c r="A988" s="627">
        <v>0.67222205866667484</v>
      </c>
      <c r="B988" s="543" t="s">
        <v>406</v>
      </c>
      <c r="D988" s="540"/>
      <c r="G988" s="560" t="s">
        <v>423</v>
      </c>
      <c r="H988" s="573"/>
      <c r="I988" s="540"/>
      <c r="K988" s="627">
        <v>0.67222205866667484</v>
      </c>
    </row>
    <row r="989" spans="1:11" x14ac:dyDescent="0.2">
      <c r="A989" s="627">
        <v>0.67256928066667487</v>
      </c>
      <c r="B989" s="544" t="s">
        <v>248</v>
      </c>
      <c r="D989" s="540"/>
      <c r="G989" s="551"/>
      <c r="H989" s="573"/>
      <c r="I989" s="540"/>
      <c r="K989" s="627">
        <v>0.67256928066667487</v>
      </c>
    </row>
    <row r="990" spans="1:11" x14ac:dyDescent="0.2">
      <c r="A990" s="627">
        <v>0.67291650266667491</v>
      </c>
      <c r="B990" s="544"/>
      <c r="D990" s="540"/>
      <c r="G990" s="551"/>
      <c r="H990" s="573"/>
      <c r="I990" s="540"/>
      <c r="K990" s="627">
        <v>0.67291650266667491</v>
      </c>
    </row>
    <row r="991" spans="1:11" x14ac:dyDescent="0.2">
      <c r="A991" s="627">
        <v>0.67326372466667495</v>
      </c>
      <c r="B991" s="545"/>
      <c r="D991" s="542"/>
      <c r="G991" s="551"/>
      <c r="H991" s="573"/>
      <c r="I991" s="540"/>
      <c r="K991" s="627">
        <v>0.67326372466667495</v>
      </c>
    </row>
    <row r="992" spans="1:11" ht="15" x14ac:dyDescent="0.25">
      <c r="A992" s="626">
        <v>0.67361094666667498</v>
      </c>
      <c r="D992" s="552" t="s">
        <v>2</v>
      </c>
      <c r="G992" s="551"/>
      <c r="H992" s="573"/>
      <c r="I992" s="540"/>
      <c r="K992" s="626">
        <v>0.67361094666667498</v>
      </c>
    </row>
    <row r="993" spans="1:11" x14ac:dyDescent="0.2">
      <c r="A993" s="627">
        <v>0.67395816866667502</v>
      </c>
      <c r="D993" s="553" t="s">
        <v>243</v>
      </c>
      <c r="G993" s="551"/>
      <c r="H993" s="573"/>
      <c r="I993" s="540"/>
      <c r="K993" s="627">
        <v>0.67395816866667502</v>
      </c>
    </row>
    <row r="994" spans="1:11" x14ac:dyDescent="0.2">
      <c r="A994" s="627">
        <v>0.67430539066667505</v>
      </c>
      <c r="G994" s="551"/>
      <c r="H994" s="573"/>
      <c r="I994" s="540"/>
      <c r="K994" s="627">
        <v>0.67430539066667505</v>
      </c>
    </row>
    <row r="995" spans="1:11" x14ac:dyDescent="0.2">
      <c r="A995" s="627">
        <v>0.67465261266667509</v>
      </c>
      <c r="G995" s="551"/>
      <c r="H995" s="573"/>
      <c r="I995" s="540"/>
      <c r="K995" s="627">
        <v>0.67465261266667509</v>
      </c>
    </row>
    <row r="996" spans="1:11" x14ac:dyDescent="0.2">
      <c r="A996" s="627">
        <v>0.67499983466667512</v>
      </c>
      <c r="G996" s="551"/>
      <c r="H996" s="578" t="s">
        <v>307</v>
      </c>
      <c r="I996" s="540"/>
      <c r="K996" s="627">
        <v>0.67499983466667512</v>
      </c>
    </row>
    <row r="997" spans="1:11" x14ac:dyDescent="0.2">
      <c r="A997" s="627">
        <v>0.67534705666667516</v>
      </c>
      <c r="G997" s="551"/>
      <c r="H997" s="573"/>
      <c r="I997" s="540"/>
      <c r="K997" s="627">
        <v>0.67534705666667516</v>
      </c>
    </row>
    <row r="998" spans="1:11" x14ac:dyDescent="0.2">
      <c r="A998" s="627">
        <v>0.6756942786666752</v>
      </c>
      <c r="B998" s="546" t="s">
        <v>5</v>
      </c>
      <c r="G998" s="551"/>
      <c r="H998" s="573"/>
      <c r="I998" s="540"/>
      <c r="K998" s="627">
        <v>0.6756942786666752</v>
      </c>
    </row>
    <row r="999" spans="1:11" x14ac:dyDescent="0.2">
      <c r="A999" s="627">
        <v>0.67604150066667523</v>
      </c>
      <c r="B999" s="548" t="s">
        <v>236</v>
      </c>
      <c r="G999" s="551"/>
      <c r="H999" s="573"/>
      <c r="I999" s="540"/>
      <c r="K999" s="627">
        <v>0.67604150066667523</v>
      </c>
    </row>
    <row r="1000" spans="1:11" x14ac:dyDescent="0.2">
      <c r="A1000" s="627">
        <v>0.67638872266667527</v>
      </c>
      <c r="B1000" s="546" t="s">
        <v>251</v>
      </c>
      <c r="G1000" s="551"/>
      <c r="H1000" s="573"/>
      <c r="I1000" s="540"/>
      <c r="K1000" s="627">
        <v>0.67638872266667527</v>
      </c>
    </row>
    <row r="1001" spans="1:11" x14ac:dyDescent="0.2">
      <c r="A1001" s="627">
        <v>0.6767359446666753</v>
      </c>
      <c r="B1001" s="549" t="s">
        <v>248</v>
      </c>
      <c r="G1001" s="551"/>
      <c r="H1001" s="573"/>
      <c r="I1001" s="542"/>
      <c r="K1001" s="627">
        <v>0.6767359446666753</v>
      </c>
    </row>
    <row r="1002" spans="1:11" ht="15" x14ac:dyDescent="0.25">
      <c r="A1002" s="626">
        <v>0.67708316666667534</v>
      </c>
      <c r="G1002" s="551"/>
      <c r="H1002" s="573"/>
      <c r="I1002" s="552" t="s">
        <v>26</v>
      </c>
      <c r="K1002" s="626">
        <v>0.67708316666667534</v>
      </c>
    </row>
    <row r="1003" spans="1:11" x14ac:dyDescent="0.2">
      <c r="A1003" s="627">
        <v>0.67743038866667538</v>
      </c>
      <c r="G1003" s="551"/>
      <c r="H1003" s="573"/>
      <c r="I1003" s="552" t="s">
        <v>243</v>
      </c>
      <c r="K1003" s="627">
        <v>0.67743038866667538</v>
      </c>
    </row>
    <row r="1004" spans="1:11" x14ac:dyDescent="0.2">
      <c r="A1004" s="627">
        <v>0.67777761066667541</v>
      </c>
      <c r="B1004" s="550" t="s">
        <v>5</v>
      </c>
      <c r="G1004" s="551"/>
      <c r="H1004" s="573"/>
      <c r="I1004" s="552" t="s">
        <v>270</v>
      </c>
      <c r="K1004" s="627">
        <v>0.67777761066667541</v>
      </c>
    </row>
    <row r="1005" spans="1:11" x14ac:dyDescent="0.2">
      <c r="A1005" s="627">
        <v>0.67812483266667545</v>
      </c>
      <c r="B1005" s="552" t="s">
        <v>243</v>
      </c>
      <c r="G1005" s="551"/>
      <c r="H1005" s="573"/>
      <c r="I1005" s="552"/>
      <c r="K1005" s="627">
        <v>0.67812483266667545</v>
      </c>
    </row>
    <row r="1006" spans="1:11" x14ac:dyDescent="0.2">
      <c r="A1006" s="627">
        <v>0.67847205466667548</v>
      </c>
      <c r="B1006" s="552" t="s">
        <v>251</v>
      </c>
      <c r="G1006" s="551"/>
      <c r="H1006" s="573"/>
      <c r="I1006" s="552"/>
      <c r="K1006" s="627">
        <v>0.67847205466667548</v>
      </c>
    </row>
    <row r="1007" spans="1:11" x14ac:dyDescent="0.2">
      <c r="A1007" s="627">
        <v>0.67881927666667552</v>
      </c>
      <c r="B1007" s="553"/>
      <c r="G1007" s="551"/>
      <c r="H1007" s="573"/>
      <c r="I1007" s="552"/>
      <c r="K1007" s="627">
        <v>0.67881927666667552</v>
      </c>
    </row>
    <row r="1008" spans="1:11" x14ac:dyDescent="0.2">
      <c r="A1008" s="627">
        <v>0.67916649866667556</v>
      </c>
      <c r="G1008" s="551"/>
      <c r="H1008" s="573"/>
      <c r="I1008" s="552"/>
      <c r="K1008" s="627">
        <v>0.67916649866667556</v>
      </c>
    </row>
    <row r="1009" spans="1:11" x14ac:dyDescent="0.2">
      <c r="A1009" s="627">
        <v>0.67951372066667559</v>
      </c>
      <c r="G1009" s="551"/>
      <c r="H1009" s="573"/>
      <c r="I1009" s="552"/>
      <c r="K1009" s="627">
        <v>0.67951372066667559</v>
      </c>
    </row>
    <row r="1010" spans="1:11" x14ac:dyDescent="0.2">
      <c r="A1010" s="627">
        <v>0.67986094266667563</v>
      </c>
      <c r="G1010" s="551"/>
      <c r="H1010" s="578" t="s">
        <v>423</v>
      </c>
      <c r="I1010" s="552"/>
      <c r="K1010" s="627">
        <v>0.67986094266667563</v>
      </c>
    </row>
    <row r="1011" spans="1:11" x14ac:dyDescent="0.2">
      <c r="A1011" s="627">
        <v>0.68020816466667566</v>
      </c>
      <c r="G1011" s="551"/>
      <c r="H1011" s="573"/>
      <c r="I1011" s="552"/>
      <c r="K1011" s="627">
        <v>0.68020816466667566</v>
      </c>
    </row>
    <row r="1012" spans="1:11" ht="15" x14ac:dyDescent="0.25">
      <c r="A1012" s="626">
        <v>0.6805553866666757</v>
      </c>
      <c r="G1012" s="551"/>
      <c r="H1012" s="573"/>
      <c r="I1012" s="552"/>
      <c r="K1012" s="626">
        <v>0.6805553866666757</v>
      </c>
    </row>
    <row r="1013" spans="1:11" x14ac:dyDescent="0.2">
      <c r="A1013" s="627">
        <v>0.68090260866667573</v>
      </c>
      <c r="G1013" s="551"/>
      <c r="H1013" s="573"/>
      <c r="I1013" s="552"/>
      <c r="K1013" s="627">
        <v>0.68090260866667573</v>
      </c>
    </row>
    <row r="1014" spans="1:11" x14ac:dyDescent="0.2">
      <c r="A1014" s="627">
        <v>0.68124983066667577</v>
      </c>
      <c r="G1014" s="551"/>
      <c r="H1014" s="573"/>
      <c r="I1014" s="552"/>
      <c r="K1014" s="627">
        <v>0.68124983066667577</v>
      </c>
    </row>
    <row r="1015" spans="1:11" x14ac:dyDescent="0.2">
      <c r="A1015" s="627">
        <v>0.68159705266667581</v>
      </c>
      <c r="G1015" s="551"/>
      <c r="H1015" s="573"/>
      <c r="I1015" s="552"/>
      <c r="K1015" s="627">
        <v>0.68159705266667581</v>
      </c>
    </row>
    <row r="1016" spans="1:11" x14ac:dyDescent="0.2">
      <c r="A1016" s="627">
        <v>0.68194427466667584</v>
      </c>
      <c r="D1016" s="567"/>
      <c r="G1016" s="560" t="s">
        <v>426</v>
      </c>
      <c r="H1016" s="573"/>
      <c r="I1016" s="552"/>
      <c r="K1016" s="627">
        <v>0.68194427466667584</v>
      </c>
    </row>
    <row r="1017" spans="1:11" x14ac:dyDescent="0.2">
      <c r="A1017" s="627">
        <v>0.68229149666667588</v>
      </c>
      <c r="D1017" s="569"/>
      <c r="G1017" s="551"/>
      <c r="H1017" s="573"/>
      <c r="I1017" s="561" t="s">
        <v>493</v>
      </c>
      <c r="K1017" s="627">
        <v>0.68229149666667588</v>
      </c>
    </row>
    <row r="1018" spans="1:11" x14ac:dyDescent="0.2">
      <c r="A1018" s="627">
        <v>0.68263871866667591</v>
      </c>
      <c r="B1018" s="543" t="s">
        <v>494</v>
      </c>
      <c r="D1018" s="540" t="s">
        <v>298</v>
      </c>
      <c r="G1018" s="551"/>
      <c r="H1018" s="573"/>
      <c r="I1018" s="552"/>
      <c r="K1018" s="627">
        <v>0.68263871866667591</v>
      </c>
    </row>
    <row r="1019" spans="1:11" x14ac:dyDescent="0.2">
      <c r="A1019" s="627">
        <v>0.68298594066667595</v>
      </c>
      <c r="B1019" s="544" t="s">
        <v>237</v>
      </c>
      <c r="D1019" s="540" t="s">
        <v>237</v>
      </c>
      <c r="G1019" s="551"/>
      <c r="H1019" s="573"/>
      <c r="I1019" s="552"/>
      <c r="K1019" s="627">
        <v>0.68298594066667595</v>
      </c>
    </row>
    <row r="1020" spans="1:11" x14ac:dyDescent="0.2">
      <c r="A1020" s="627">
        <v>0.68333316266667599</v>
      </c>
      <c r="B1020" s="544"/>
      <c r="D1020" s="540"/>
      <c r="G1020" s="551"/>
      <c r="H1020" s="573"/>
      <c r="I1020" s="552"/>
      <c r="K1020" s="627">
        <v>0.68333316266667599</v>
      </c>
    </row>
    <row r="1021" spans="1:11" x14ac:dyDescent="0.2">
      <c r="A1021" s="627">
        <v>0.68368038466667602</v>
      </c>
      <c r="B1021" s="545"/>
      <c r="D1021" s="542"/>
      <c r="G1021" s="551"/>
      <c r="H1021" s="573"/>
      <c r="I1021" s="552"/>
      <c r="K1021" s="627">
        <v>0.68368038466667602</v>
      </c>
    </row>
    <row r="1022" spans="1:11" ht="15" x14ac:dyDescent="0.25">
      <c r="A1022" s="626">
        <v>0.68402760666667606</v>
      </c>
      <c r="D1022" s="576" t="s">
        <v>4</v>
      </c>
      <c r="G1022" s="551"/>
      <c r="H1022" s="573"/>
      <c r="I1022" s="552"/>
      <c r="K1022" s="626">
        <v>0.68402760666667606</v>
      </c>
    </row>
    <row r="1023" spans="1:11" x14ac:dyDescent="0.2">
      <c r="A1023" s="627">
        <v>0.68437482866667609</v>
      </c>
      <c r="D1023" s="576" t="s">
        <v>380</v>
      </c>
      <c r="G1023" s="551"/>
      <c r="H1023" s="583"/>
      <c r="I1023" s="552"/>
      <c r="K1023" s="627">
        <v>0.68437482866667609</v>
      </c>
    </row>
    <row r="1024" spans="1:11" x14ac:dyDescent="0.2">
      <c r="A1024" s="627">
        <v>0.68472205066667613</v>
      </c>
      <c r="D1024" s="576" t="s">
        <v>237</v>
      </c>
      <c r="G1024" s="552"/>
      <c r="I1024" s="552"/>
      <c r="K1024" s="627">
        <v>0.68472205066667613</v>
      </c>
    </row>
    <row r="1025" spans="1:11" x14ac:dyDescent="0.2">
      <c r="A1025" s="627">
        <v>0.68506927266667617</v>
      </c>
      <c r="D1025" s="577"/>
      <c r="G1025" s="552"/>
      <c r="I1025" s="552"/>
      <c r="K1025" s="627">
        <v>0.68506927266667617</v>
      </c>
    </row>
    <row r="1026" spans="1:11" ht="15" x14ac:dyDescent="0.25">
      <c r="A1026" s="627">
        <v>0.6854164946666762</v>
      </c>
      <c r="G1026" s="631" t="s">
        <v>281</v>
      </c>
      <c r="I1026" s="552"/>
      <c r="K1026" s="627">
        <v>0.6854164946666762</v>
      </c>
    </row>
    <row r="1027" spans="1:11" x14ac:dyDescent="0.2">
      <c r="A1027" s="627">
        <v>0.68576371666667624</v>
      </c>
      <c r="G1027" s="552"/>
      <c r="I1027" s="552"/>
      <c r="K1027" s="627">
        <v>0.68576371666667624</v>
      </c>
    </row>
    <row r="1028" spans="1:11" x14ac:dyDescent="0.2">
      <c r="A1028" s="627">
        <v>0.68611093866667627</v>
      </c>
      <c r="G1028" s="552"/>
      <c r="I1028" s="552"/>
      <c r="K1028" s="627">
        <v>0.68611093866667627</v>
      </c>
    </row>
    <row r="1029" spans="1:11" x14ac:dyDescent="0.2">
      <c r="A1029" s="627">
        <v>0.68645816066667631</v>
      </c>
      <c r="G1029" s="552"/>
      <c r="I1029" s="552"/>
      <c r="K1029" s="627">
        <v>0.68645816066667631</v>
      </c>
    </row>
    <row r="1030" spans="1:11" x14ac:dyDescent="0.2">
      <c r="A1030" s="627">
        <v>0.68680538266667635</v>
      </c>
      <c r="G1030" s="552"/>
      <c r="I1030" s="552"/>
      <c r="K1030" s="627">
        <v>0.68680538266667635</v>
      </c>
    </row>
    <row r="1031" spans="1:11" x14ac:dyDescent="0.2">
      <c r="A1031" s="627">
        <v>0.68715260466667638</v>
      </c>
      <c r="G1031" s="552"/>
      <c r="I1031" s="552"/>
      <c r="K1031" s="627">
        <v>0.68715260466667638</v>
      </c>
    </row>
    <row r="1032" spans="1:11" ht="15" x14ac:dyDescent="0.25">
      <c r="A1032" s="626">
        <v>0.68749982666667642</v>
      </c>
      <c r="G1032" s="552"/>
      <c r="I1032" s="561" t="s">
        <v>495</v>
      </c>
      <c r="K1032" s="626">
        <v>0.68749982666667642</v>
      </c>
    </row>
    <row r="1033" spans="1:11" x14ac:dyDescent="0.2">
      <c r="A1033" s="627">
        <v>0.68784704866667645</v>
      </c>
      <c r="G1033" s="552"/>
      <c r="I1033" s="552"/>
      <c r="K1033" s="627">
        <v>0.68784704866667645</v>
      </c>
    </row>
    <row r="1034" spans="1:11" x14ac:dyDescent="0.2">
      <c r="A1034" s="627">
        <v>0.68819427066667649</v>
      </c>
      <c r="G1034" s="552"/>
      <c r="I1034" s="552"/>
      <c r="K1034" s="627">
        <v>0.68819427066667649</v>
      </c>
    </row>
    <row r="1035" spans="1:11" x14ac:dyDescent="0.2">
      <c r="A1035" s="627">
        <v>0.68854149266667652</v>
      </c>
      <c r="G1035" s="552"/>
      <c r="I1035" s="552"/>
      <c r="K1035" s="627">
        <v>0.68854149266667652</v>
      </c>
    </row>
    <row r="1036" spans="1:11" x14ac:dyDescent="0.2">
      <c r="A1036" s="627">
        <v>0.68888871466667656</v>
      </c>
      <c r="G1036" s="552"/>
      <c r="I1036" s="552"/>
      <c r="K1036" s="627">
        <v>0.68888871466667656</v>
      </c>
    </row>
    <row r="1037" spans="1:11" x14ac:dyDescent="0.2">
      <c r="A1037" s="627">
        <v>0.6892359366666766</v>
      </c>
      <c r="G1037" s="552"/>
      <c r="I1037" s="552"/>
      <c r="K1037" s="627">
        <v>0.6892359366666766</v>
      </c>
    </row>
    <row r="1038" spans="1:11" x14ac:dyDescent="0.2">
      <c r="A1038" s="627">
        <v>0.68958315866667663</v>
      </c>
      <c r="G1038" s="552"/>
      <c r="I1038" s="552"/>
      <c r="K1038" s="627">
        <v>0.68958315866667663</v>
      </c>
    </row>
    <row r="1039" spans="1:11" x14ac:dyDescent="0.2">
      <c r="A1039" s="627">
        <v>0.68993038066667667</v>
      </c>
      <c r="G1039" s="552"/>
      <c r="I1039" s="552"/>
      <c r="K1039" s="627">
        <v>0.68993038066667667</v>
      </c>
    </row>
    <row r="1040" spans="1:11" x14ac:dyDescent="0.2">
      <c r="A1040" s="627">
        <v>0.6902776026666767</v>
      </c>
      <c r="G1040" s="552"/>
      <c r="I1040" s="552"/>
      <c r="K1040" s="627">
        <v>0.6902776026666767</v>
      </c>
    </row>
    <row r="1041" spans="1:11" x14ac:dyDescent="0.2">
      <c r="A1041" s="627">
        <v>0.69062482466667674</v>
      </c>
      <c r="G1041" s="552"/>
      <c r="I1041" s="552"/>
      <c r="K1041" s="627">
        <v>0.69062482466667674</v>
      </c>
    </row>
    <row r="1042" spans="1:11" ht="15" x14ac:dyDescent="0.25">
      <c r="A1042" s="626">
        <v>0.69097204666667678</v>
      </c>
      <c r="B1042" s="546" t="s">
        <v>2</v>
      </c>
      <c r="G1042" s="552"/>
      <c r="I1042" s="552"/>
      <c r="K1042" s="626">
        <v>0.69097204666667678</v>
      </c>
    </row>
    <row r="1043" spans="1:11" x14ac:dyDescent="0.2">
      <c r="A1043" s="627">
        <v>0.69131926866667681</v>
      </c>
      <c r="B1043" s="548" t="s">
        <v>236</v>
      </c>
      <c r="G1043" s="552"/>
      <c r="I1043" s="552"/>
      <c r="K1043" s="627">
        <v>0.69131926866667681</v>
      </c>
    </row>
    <row r="1044" spans="1:11" x14ac:dyDescent="0.2">
      <c r="A1044" s="627">
        <v>0.69166649066667685</v>
      </c>
      <c r="B1044" s="548" t="s">
        <v>251</v>
      </c>
      <c r="G1044" s="561" t="s">
        <v>427</v>
      </c>
      <c r="I1044" s="552"/>
      <c r="K1044" s="627">
        <v>0.69166649066667685</v>
      </c>
    </row>
    <row r="1045" spans="1:11" x14ac:dyDescent="0.2">
      <c r="A1045" s="627">
        <v>0.69201371266667688</v>
      </c>
      <c r="B1045" s="549"/>
      <c r="G1045" s="552"/>
      <c r="I1045" s="552"/>
      <c r="K1045" s="627">
        <v>0.69201371266667688</v>
      </c>
    </row>
    <row r="1046" spans="1:11" x14ac:dyDescent="0.2">
      <c r="A1046" s="627">
        <v>0.69236093466667692</v>
      </c>
      <c r="G1046" s="552"/>
      <c r="I1046" s="552"/>
      <c r="K1046" s="627">
        <v>0.69236093466667692</v>
      </c>
    </row>
    <row r="1047" spans="1:11" x14ac:dyDescent="0.2">
      <c r="A1047" s="627">
        <v>0.69270815666667696</v>
      </c>
      <c r="G1047" s="552"/>
      <c r="I1047" s="561" t="s">
        <v>496</v>
      </c>
      <c r="K1047" s="627">
        <v>0.69270815666667696</v>
      </c>
    </row>
    <row r="1048" spans="1:11" x14ac:dyDescent="0.2">
      <c r="A1048" s="627">
        <v>0.69305537866667699</v>
      </c>
      <c r="B1048" s="550" t="s">
        <v>2</v>
      </c>
      <c r="G1048" s="552"/>
      <c r="I1048" s="552"/>
      <c r="K1048" s="627">
        <v>0.69305537866667699</v>
      </c>
    </row>
    <row r="1049" spans="1:11" x14ac:dyDescent="0.2">
      <c r="A1049" s="627">
        <v>0.69340260066667703</v>
      </c>
      <c r="B1049" s="552" t="s">
        <v>243</v>
      </c>
      <c r="G1049" s="552"/>
      <c r="I1049" s="552"/>
      <c r="K1049" s="627">
        <v>0.69340260066667703</v>
      </c>
    </row>
    <row r="1050" spans="1:11" x14ac:dyDescent="0.2">
      <c r="A1050" s="627">
        <v>0.69374982266667706</v>
      </c>
      <c r="B1050" s="552" t="s">
        <v>251</v>
      </c>
      <c r="G1050" s="552"/>
      <c r="I1050" s="552"/>
      <c r="K1050" s="627">
        <v>0.69374982266667706</v>
      </c>
    </row>
    <row r="1051" spans="1:11" x14ac:dyDescent="0.2">
      <c r="A1051" s="627">
        <v>0.6940970446666771</v>
      </c>
      <c r="B1051" s="553"/>
      <c r="G1051" s="552"/>
      <c r="I1051" s="552"/>
      <c r="K1051" s="627">
        <v>0.6940970446666771</v>
      </c>
    </row>
    <row r="1052" spans="1:11" ht="15" x14ac:dyDescent="0.25">
      <c r="A1052" s="626">
        <v>0.69444426666667713</v>
      </c>
      <c r="G1052" s="552"/>
      <c r="I1052" s="552"/>
      <c r="K1052" s="626">
        <v>0.69444426666667713</v>
      </c>
    </row>
    <row r="1053" spans="1:11" x14ac:dyDescent="0.2">
      <c r="A1053" s="627">
        <v>0.69479148866667717</v>
      </c>
      <c r="G1053" s="552"/>
      <c r="I1053" s="552"/>
      <c r="K1053" s="627">
        <v>0.69479148866667717</v>
      </c>
    </row>
    <row r="1054" spans="1:11" x14ac:dyDescent="0.2">
      <c r="A1054" s="627">
        <v>0.69513871066667721</v>
      </c>
      <c r="B1054" s="585" t="s">
        <v>30</v>
      </c>
      <c r="G1054" s="552"/>
      <c r="I1054" s="552"/>
      <c r="K1054" s="627">
        <v>0.69513871066667721</v>
      </c>
    </row>
    <row r="1055" spans="1:11" x14ac:dyDescent="0.2">
      <c r="A1055" s="627">
        <v>0.69548593266667724</v>
      </c>
      <c r="B1055" s="576" t="s">
        <v>243</v>
      </c>
      <c r="G1055" s="552"/>
      <c r="I1055" s="552"/>
      <c r="K1055" s="627">
        <v>0.69548593266667724</v>
      </c>
    </row>
    <row r="1056" spans="1:11" x14ac:dyDescent="0.2">
      <c r="A1056" s="627">
        <v>0.69583315466667728</v>
      </c>
      <c r="B1056" s="576" t="s">
        <v>251</v>
      </c>
      <c r="G1056" s="552"/>
      <c r="I1056" s="552"/>
      <c r="K1056" s="627">
        <v>0.69583315466667728</v>
      </c>
    </row>
    <row r="1057" spans="1:11" x14ac:dyDescent="0.2">
      <c r="A1057" s="627">
        <v>0.69618037666667731</v>
      </c>
      <c r="B1057" s="577"/>
      <c r="G1057" s="552"/>
      <c r="I1057" s="552"/>
      <c r="K1057" s="627">
        <v>0.69618037666667731</v>
      </c>
    </row>
    <row r="1058" spans="1:11" x14ac:dyDescent="0.2">
      <c r="A1058" s="627">
        <v>0.69652759866667735</v>
      </c>
      <c r="G1058" s="552"/>
      <c r="I1058" s="552"/>
      <c r="K1058" s="627">
        <v>0.69652759866667735</v>
      </c>
    </row>
    <row r="1059" spans="1:11" x14ac:dyDescent="0.2">
      <c r="A1059" s="627">
        <v>0.69687482066667739</v>
      </c>
      <c r="G1059" s="552"/>
      <c r="I1059" s="552"/>
      <c r="K1059" s="627">
        <v>0.69687482066667739</v>
      </c>
    </row>
    <row r="1060" spans="1:11" x14ac:dyDescent="0.2">
      <c r="A1060" s="627">
        <v>0.69722204266667742</v>
      </c>
      <c r="G1060" s="552"/>
      <c r="I1060" s="552"/>
      <c r="K1060" s="627">
        <v>0.69722204266667742</v>
      </c>
    </row>
    <row r="1061" spans="1:11" x14ac:dyDescent="0.2">
      <c r="A1061" s="627">
        <v>0.69756926466667746</v>
      </c>
      <c r="G1061" s="552"/>
      <c r="I1061" s="552"/>
      <c r="K1061" s="627">
        <v>0.69756926466667746</v>
      </c>
    </row>
    <row r="1062" spans="1:11" ht="15" x14ac:dyDescent="0.25">
      <c r="A1062" s="626">
        <v>0.69791648666667749</v>
      </c>
      <c r="G1062" s="552"/>
      <c r="I1062" s="561" t="s">
        <v>497</v>
      </c>
      <c r="K1062" s="626">
        <v>0.69791648666667749</v>
      </c>
    </row>
    <row r="1063" spans="1:11" x14ac:dyDescent="0.2">
      <c r="A1063" s="627">
        <v>0.69826370866667753</v>
      </c>
      <c r="G1063" s="552"/>
      <c r="I1063" s="552"/>
      <c r="K1063" s="627">
        <v>0.69826370866667753</v>
      </c>
    </row>
    <row r="1064" spans="1:11" x14ac:dyDescent="0.2">
      <c r="A1064" s="627">
        <v>0.69861093066667757</v>
      </c>
      <c r="G1064" s="552"/>
      <c r="I1064" s="552"/>
      <c r="K1064" s="627">
        <v>0.69861093066667757</v>
      </c>
    </row>
    <row r="1065" spans="1:11" x14ac:dyDescent="0.2">
      <c r="A1065" s="627">
        <v>0.6989581526666776</v>
      </c>
      <c r="G1065" s="552"/>
      <c r="I1065" s="552"/>
      <c r="K1065" s="627">
        <v>0.6989581526666776</v>
      </c>
    </row>
    <row r="1066" spans="1:11" x14ac:dyDescent="0.2">
      <c r="A1066" s="627">
        <v>0.69930537466667764</v>
      </c>
      <c r="G1066" s="552"/>
      <c r="I1066" s="552"/>
      <c r="K1066" s="627">
        <v>0.69930537466667764</v>
      </c>
    </row>
    <row r="1067" spans="1:11" x14ac:dyDescent="0.2">
      <c r="A1067" s="627">
        <v>0.69965259666667767</v>
      </c>
      <c r="G1067" s="552"/>
      <c r="I1067" s="552"/>
      <c r="K1067" s="627">
        <v>0.69965259666667767</v>
      </c>
    </row>
    <row r="1068" spans="1:11" x14ac:dyDescent="0.2">
      <c r="A1068" s="627">
        <v>0.69999981866667771</v>
      </c>
      <c r="G1068" s="552"/>
      <c r="I1068" s="552"/>
      <c r="K1068" s="627">
        <v>0.69999981866667771</v>
      </c>
    </row>
    <row r="1069" spans="1:11" x14ac:dyDescent="0.2">
      <c r="A1069" s="627">
        <v>0.70034704066667774</v>
      </c>
      <c r="G1069" s="552"/>
      <c r="I1069" s="552"/>
      <c r="K1069" s="627">
        <v>0.70034704066667774</v>
      </c>
    </row>
    <row r="1070" spans="1:11" x14ac:dyDescent="0.2">
      <c r="A1070" s="627">
        <v>0.70069426266667778</v>
      </c>
      <c r="G1070" s="552"/>
      <c r="I1070" s="552"/>
      <c r="K1070" s="627">
        <v>0.70069426266667778</v>
      </c>
    </row>
    <row r="1071" spans="1:11" x14ac:dyDescent="0.2">
      <c r="A1071" s="627">
        <v>0.70104148466667782</v>
      </c>
      <c r="G1071" s="553"/>
      <c r="I1071" s="552"/>
      <c r="K1071" s="627">
        <v>0.70104148466667782</v>
      </c>
    </row>
    <row r="1072" spans="1:11" ht="15" x14ac:dyDescent="0.25">
      <c r="A1072" s="626">
        <v>0.70138870666667785</v>
      </c>
      <c r="G1072" s="684"/>
      <c r="I1072" s="552"/>
      <c r="K1072" s="626">
        <v>0.70138870666667785</v>
      </c>
    </row>
    <row r="1073" spans="1:11" x14ac:dyDescent="0.2">
      <c r="A1073" s="627">
        <v>0.70173592866667789</v>
      </c>
      <c r="G1073" s="684"/>
      <c r="I1073" s="552"/>
      <c r="K1073" s="627">
        <v>0.70173592866667789</v>
      </c>
    </row>
    <row r="1074" spans="1:11" x14ac:dyDescent="0.2">
      <c r="A1074" s="627">
        <v>0.70208315066667792</v>
      </c>
      <c r="G1074" s="684"/>
      <c r="I1074" s="552"/>
      <c r="K1074" s="627">
        <v>0.70208315066667792</v>
      </c>
    </row>
    <row r="1075" spans="1:11" x14ac:dyDescent="0.2">
      <c r="A1075" s="627">
        <v>0.70243037266667796</v>
      </c>
      <c r="G1075" s="684"/>
      <c r="I1075" s="552"/>
      <c r="K1075" s="627">
        <v>0.70243037266667796</v>
      </c>
    </row>
    <row r="1076" spans="1:11" x14ac:dyDescent="0.2">
      <c r="A1076" s="627">
        <v>0.702777594666678</v>
      </c>
      <c r="G1076" s="684"/>
      <c r="I1076" s="553"/>
      <c r="K1076" s="627">
        <v>0.702777594666678</v>
      </c>
    </row>
    <row r="1077" spans="1:11" x14ac:dyDescent="0.2">
      <c r="A1077" s="627">
        <v>0.70312481666667803</v>
      </c>
      <c r="G1077" s="684"/>
      <c r="I1077" s="684"/>
      <c r="K1077" s="627">
        <v>0.70312481666667803</v>
      </c>
    </row>
    <row r="1078" spans="1:11" x14ac:dyDescent="0.2">
      <c r="A1078" s="627">
        <v>0.70347203866667807</v>
      </c>
      <c r="G1078" s="684"/>
      <c r="I1078" s="684"/>
      <c r="K1078" s="627">
        <v>0.70347203866667807</v>
      </c>
    </row>
    <row r="1079" spans="1:11" x14ac:dyDescent="0.2">
      <c r="A1079" s="627">
        <v>0.7038192606666781</v>
      </c>
      <c r="G1079" s="684"/>
      <c r="I1079" s="684"/>
      <c r="K1079" s="627">
        <v>0.7038192606666781</v>
      </c>
    </row>
    <row r="1080" spans="1:11" x14ac:dyDescent="0.2">
      <c r="A1080" s="627">
        <v>0.70416648266667814</v>
      </c>
      <c r="G1080" s="684"/>
      <c r="K1080" s="627">
        <v>0.70416648266667814</v>
      </c>
    </row>
    <row r="1081" spans="1:11" x14ac:dyDescent="0.2">
      <c r="A1081" s="627">
        <v>0.70451370466667818</v>
      </c>
      <c r="G1081" s="684"/>
      <c r="K1081" s="627">
        <v>0.70451370466667818</v>
      </c>
    </row>
    <row r="1082" spans="1:11" ht="15" x14ac:dyDescent="0.25">
      <c r="A1082" s="626">
        <v>0.70486092666667821</v>
      </c>
      <c r="G1082" s="684"/>
      <c r="K1082" s="626">
        <v>0.70486092666667821</v>
      </c>
    </row>
    <row r="1083" spans="1:11" x14ac:dyDescent="0.2">
      <c r="A1083" s="627">
        <v>0.70520814866667825</v>
      </c>
      <c r="G1083" s="684"/>
      <c r="K1083" s="627">
        <v>0.70520814866667825</v>
      </c>
    </row>
    <row r="1084" spans="1:11" x14ac:dyDescent="0.2">
      <c r="A1084" s="627">
        <v>0.70555537066667828</v>
      </c>
      <c r="D1084" s="567"/>
      <c r="G1084" s="684"/>
      <c r="K1084" s="627">
        <v>0.70555537066667828</v>
      </c>
    </row>
    <row r="1085" spans="1:11" x14ac:dyDescent="0.2">
      <c r="A1085" s="627">
        <v>0.70590259266667832</v>
      </c>
      <c r="D1085" s="568"/>
      <c r="G1085" s="684"/>
      <c r="K1085" s="627">
        <v>0.70590259266667832</v>
      </c>
    </row>
    <row r="1086" spans="1:11" x14ac:dyDescent="0.2">
      <c r="A1086" s="627">
        <v>0.70624981466667835</v>
      </c>
      <c r="D1086" s="568"/>
      <c r="G1086" s="684"/>
      <c r="K1086" s="627">
        <v>0.70624981466667835</v>
      </c>
    </row>
    <row r="1087" spans="1:11" x14ac:dyDescent="0.2">
      <c r="A1087" s="627">
        <v>0.70659703666667839</v>
      </c>
      <c r="D1087" s="569"/>
      <c r="G1087" s="684"/>
      <c r="K1087" s="627">
        <v>0.70659703666667839</v>
      </c>
    </row>
    <row r="1088" spans="1:11" x14ac:dyDescent="0.2">
      <c r="A1088" s="627">
        <v>0.70694425866667843</v>
      </c>
      <c r="B1088" s="543" t="s">
        <v>498</v>
      </c>
      <c r="D1088" s="540" t="s">
        <v>432</v>
      </c>
      <c r="K1088" s="627">
        <v>0.70694425866667843</v>
      </c>
    </row>
    <row r="1089" spans="1:11" x14ac:dyDescent="0.2">
      <c r="A1089" s="627">
        <v>0.70729148066667846</v>
      </c>
      <c r="B1089" s="544" t="s">
        <v>237</v>
      </c>
      <c r="D1089" s="540" t="s">
        <v>237</v>
      </c>
      <c r="K1089" s="627">
        <v>0.70729148066667846</v>
      </c>
    </row>
    <row r="1090" spans="1:11" x14ac:dyDescent="0.2">
      <c r="A1090" s="627">
        <v>0.7076387026666785</v>
      </c>
      <c r="B1090" s="544"/>
      <c r="D1090" s="540"/>
      <c r="K1090" s="627">
        <v>0.7076387026666785</v>
      </c>
    </row>
    <row r="1091" spans="1:11" x14ac:dyDescent="0.2">
      <c r="A1091" s="627">
        <v>0.70798592466667853</v>
      </c>
      <c r="B1091" s="545"/>
      <c r="D1091" s="542"/>
      <c r="K1091" s="627">
        <v>0.70798592466667853</v>
      </c>
    </row>
    <row r="1092" spans="1:11" ht="15" x14ac:dyDescent="0.25">
      <c r="A1092" s="626">
        <v>0.70833314666667857</v>
      </c>
      <c r="D1092" s="574" t="s">
        <v>5</v>
      </c>
      <c r="K1092" s="626">
        <v>0.70833314666667857</v>
      </c>
    </row>
    <row r="1093" spans="1:11" x14ac:dyDescent="0.2">
      <c r="A1093" s="627">
        <v>0.70868036866667861</v>
      </c>
      <c r="D1093" s="574" t="s">
        <v>379</v>
      </c>
      <c r="K1093" s="627">
        <v>0.70868036866667861</v>
      </c>
    </row>
    <row r="1094" spans="1:11" x14ac:dyDescent="0.2">
      <c r="A1094" s="627">
        <v>0.70902759066667864</v>
      </c>
      <c r="D1094" s="574" t="s">
        <v>237</v>
      </c>
      <c r="K1094" s="627">
        <v>0.70902759066667864</v>
      </c>
    </row>
    <row r="1095" spans="1:11" x14ac:dyDescent="0.2">
      <c r="A1095" s="627">
        <v>0.70937481266667868</v>
      </c>
      <c r="D1095" s="574"/>
      <c r="K1095" s="627">
        <v>0.70937481266667868</v>
      </c>
    </row>
    <row r="1096" spans="1:11" x14ac:dyDescent="0.2">
      <c r="A1096" s="627">
        <v>0.70972203466667871</v>
      </c>
      <c r="D1096" s="574"/>
      <c r="K1096" s="627">
        <v>0.70972203466667871</v>
      </c>
    </row>
    <row r="1097" spans="1:11" x14ac:dyDescent="0.2">
      <c r="A1097" s="627">
        <v>0.71006925666667875</v>
      </c>
      <c r="D1097" s="574"/>
      <c r="K1097" s="627">
        <v>0.71006925666667875</v>
      </c>
    </row>
    <row r="1098" spans="1:11" x14ac:dyDescent="0.2">
      <c r="A1098" s="627">
        <v>0.71041647866667879</v>
      </c>
      <c r="D1098" s="574"/>
      <c r="K1098" s="627">
        <v>0.71041647866667879</v>
      </c>
    </row>
    <row r="1099" spans="1:11" x14ac:dyDescent="0.2">
      <c r="A1099" s="627">
        <v>0.71076370066667882</v>
      </c>
      <c r="D1099" s="574"/>
      <c r="K1099" s="627">
        <v>0.71076370066667882</v>
      </c>
    </row>
    <row r="1100" spans="1:11" x14ac:dyDescent="0.2">
      <c r="A1100" s="627">
        <v>0.71111092266667886</v>
      </c>
      <c r="D1100" s="574"/>
      <c r="K1100" s="627">
        <v>0.71111092266667886</v>
      </c>
    </row>
    <row r="1101" spans="1:11" x14ac:dyDescent="0.2">
      <c r="A1101" s="627">
        <v>0.71145814466667889</v>
      </c>
      <c r="D1101" s="574"/>
      <c r="K1101" s="627">
        <v>0.71145814466667889</v>
      </c>
    </row>
    <row r="1102" spans="1:11" ht="15" x14ac:dyDescent="0.25">
      <c r="A1102" s="626">
        <v>0.71180536666667893</v>
      </c>
      <c r="D1102" s="574"/>
      <c r="K1102" s="626">
        <v>0.71180536666667893</v>
      </c>
    </row>
    <row r="1103" spans="1:11" x14ac:dyDescent="0.2">
      <c r="A1103" s="627">
        <v>0.71215258866667897</v>
      </c>
      <c r="D1103" s="575"/>
      <c r="K1103" s="627">
        <v>0.71215258866667897</v>
      </c>
    </row>
    <row r="1104" spans="1:11" x14ac:dyDescent="0.2">
      <c r="A1104" s="627">
        <v>0.712499810666679</v>
      </c>
      <c r="K1104" s="627">
        <v>0.712499810666679</v>
      </c>
    </row>
    <row r="1105" spans="1:11" x14ac:dyDescent="0.2">
      <c r="A1105" s="627">
        <v>0.71284703266667904</v>
      </c>
      <c r="K1105" s="627">
        <v>0.71284703266667904</v>
      </c>
    </row>
    <row r="1106" spans="1:11" x14ac:dyDescent="0.2">
      <c r="A1106" s="627">
        <v>0.71319425466667907</v>
      </c>
      <c r="B1106" s="550" t="s">
        <v>20</v>
      </c>
      <c r="K1106" s="627">
        <v>0.71319425466667907</v>
      </c>
    </row>
    <row r="1107" spans="1:11" x14ac:dyDescent="0.2">
      <c r="A1107" s="627">
        <v>0.71354147666667911</v>
      </c>
      <c r="B1107" s="552" t="s">
        <v>243</v>
      </c>
      <c r="K1107" s="627">
        <v>0.71354147666667911</v>
      </c>
    </row>
    <row r="1108" spans="1:11" x14ac:dyDescent="0.2">
      <c r="A1108" s="627">
        <v>0.71388869866667914</v>
      </c>
      <c r="B1108" s="552" t="s">
        <v>251</v>
      </c>
      <c r="K1108" s="627">
        <v>0.71388869866667914</v>
      </c>
    </row>
    <row r="1109" spans="1:11" x14ac:dyDescent="0.2">
      <c r="A1109" s="627">
        <v>0.71423592066667918</v>
      </c>
      <c r="B1109" s="553"/>
      <c r="K1109" s="627">
        <v>0.71423592066667918</v>
      </c>
    </row>
    <row r="1110" spans="1:11" x14ac:dyDescent="0.2">
      <c r="A1110" s="627">
        <v>0.71458314266667922</v>
      </c>
      <c r="K1110" s="627">
        <v>0.71458314266667922</v>
      </c>
    </row>
    <row r="1111" spans="1:11" x14ac:dyDescent="0.2">
      <c r="A1111" s="627">
        <v>0.71493036466667925</v>
      </c>
      <c r="K1111" s="627">
        <v>0.71493036466667925</v>
      </c>
    </row>
    <row r="1112" spans="1:11" ht="15" x14ac:dyDescent="0.25">
      <c r="A1112" s="626">
        <v>0.71527758666667929</v>
      </c>
      <c r="B1112" s="550" t="s">
        <v>26</v>
      </c>
      <c r="K1112" s="626">
        <v>0.71527758666667929</v>
      </c>
    </row>
    <row r="1113" spans="1:11" x14ac:dyDescent="0.2">
      <c r="A1113" s="627">
        <v>0.71562480866667932</v>
      </c>
      <c r="B1113" s="552" t="s">
        <v>243</v>
      </c>
      <c r="K1113" s="627">
        <v>0.71562480866667932</v>
      </c>
    </row>
    <row r="1114" spans="1:11" x14ac:dyDescent="0.2">
      <c r="A1114" s="627">
        <v>0.71597203066667936</v>
      </c>
      <c r="B1114" s="552" t="s">
        <v>251</v>
      </c>
      <c r="K1114" s="627">
        <v>0.71597203066667936</v>
      </c>
    </row>
    <row r="1115" spans="1:11" x14ac:dyDescent="0.2">
      <c r="A1115" s="627">
        <v>0.7163192526666794</v>
      </c>
      <c r="B1115" s="553"/>
      <c r="K1115" s="627">
        <v>0.7163192526666794</v>
      </c>
    </row>
    <row r="1116" spans="1:11" x14ac:dyDescent="0.2">
      <c r="A1116" s="627">
        <v>0.71666647466667943</v>
      </c>
      <c r="K1116" s="627">
        <v>0.71666647466667943</v>
      </c>
    </row>
    <row r="1117" spans="1:11" x14ac:dyDescent="0.2">
      <c r="A1117" s="627">
        <v>0.71701369666667947</v>
      </c>
      <c r="K1117" s="627">
        <v>0.71701369666667947</v>
      </c>
    </row>
    <row r="1118" spans="1:11" x14ac:dyDescent="0.2">
      <c r="A1118" s="627">
        <v>0.7173609186666795</v>
      </c>
      <c r="D1118" s="567"/>
      <c r="K1118" s="627">
        <v>0.7173609186666795</v>
      </c>
    </row>
    <row r="1119" spans="1:11" x14ac:dyDescent="0.2">
      <c r="A1119" s="627">
        <v>0.71770814066667954</v>
      </c>
      <c r="D1119" s="569"/>
      <c r="K1119" s="627">
        <v>0.71770814066667954</v>
      </c>
    </row>
    <row r="1120" spans="1:11" x14ac:dyDescent="0.2">
      <c r="A1120" s="627">
        <v>0.71805536266667958</v>
      </c>
      <c r="D1120" s="540" t="s">
        <v>259</v>
      </c>
      <c r="K1120" s="627">
        <v>0.71805536266667958</v>
      </c>
    </row>
    <row r="1121" spans="1:11" x14ac:dyDescent="0.2">
      <c r="A1121" s="627">
        <v>0.71840258466667961</v>
      </c>
      <c r="D1121" s="540" t="s">
        <v>248</v>
      </c>
      <c r="K1121" s="627">
        <v>0.71840258466667961</v>
      </c>
    </row>
    <row r="1122" spans="1:11" ht="15" x14ac:dyDescent="0.25">
      <c r="A1122" s="626">
        <v>0.71874980666667965</v>
      </c>
      <c r="B1122" s="543" t="s">
        <v>261</v>
      </c>
      <c r="D1122" s="540"/>
      <c r="K1122" s="626">
        <v>0.71874980666667965</v>
      </c>
    </row>
    <row r="1123" spans="1:11" x14ac:dyDescent="0.2">
      <c r="A1123" s="627">
        <v>0.71909702866667968</v>
      </c>
      <c r="B1123" s="544" t="s">
        <v>248</v>
      </c>
      <c r="D1123" s="540"/>
      <c r="K1123" s="627">
        <v>0.71909702866667968</v>
      </c>
    </row>
    <row r="1124" spans="1:11" x14ac:dyDescent="0.2">
      <c r="A1124" s="627">
        <v>0.71944425066667972</v>
      </c>
      <c r="B1124" s="544"/>
      <c r="D1124" s="540"/>
      <c r="K1124" s="627">
        <v>0.71944425066667972</v>
      </c>
    </row>
    <row r="1125" spans="1:11" x14ac:dyDescent="0.2">
      <c r="A1125" s="627">
        <v>0.71979147266667975</v>
      </c>
      <c r="B1125" s="545"/>
      <c r="D1125" s="542"/>
      <c r="K1125" s="627">
        <v>0.71979147266667975</v>
      </c>
    </row>
    <row r="1126" spans="1:11" x14ac:dyDescent="0.2">
      <c r="A1126" s="627">
        <v>0.72013869466667979</v>
      </c>
      <c r="D1126" s="548" t="s">
        <v>3</v>
      </c>
      <c r="K1126" s="627">
        <v>0.72013869466667979</v>
      </c>
    </row>
    <row r="1127" spans="1:11" x14ac:dyDescent="0.2">
      <c r="A1127" s="627">
        <v>0.72048591666667983</v>
      </c>
      <c r="D1127" s="548" t="s">
        <v>236</v>
      </c>
      <c r="K1127" s="627">
        <v>0.72048591666667983</v>
      </c>
    </row>
    <row r="1128" spans="1:11" x14ac:dyDescent="0.2">
      <c r="A1128" s="627">
        <v>0.72083313866667986</v>
      </c>
      <c r="D1128" s="567"/>
      <c r="K1128" s="627">
        <v>0.72083313866667986</v>
      </c>
    </row>
    <row r="1129" spans="1:11" x14ac:dyDescent="0.2">
      <c r="A1129" s="627">
        <v>0.7211803606666799</v>
      </c>
      <c r="D1129" s="569"/>
      <c r="K1129" s="627">
        <v>0.7211803606666799</v>
      </c>
    </row>
    <row r="1130" spans="1:11" x14ac:dyDescent="0.2">
      <c r="A1130" s="627">
        <v>0.72152758266667993</v>
      </c>
      <c r="D1130" s="540" t="s">
        <v>259</v>
      </c>
      <c r="K1130" s="627">
        <v>0.72152758266667993</v>
      </c>
    </row>
    <row r="1131" spans="1:11" x14ac:dyDescent="0.2">
      <c r="A1131" s="627">
        <v>0.72187480466667997</v>
      </c>
      <c r="D1131" s="540" t="s">
        <v>248</v>
      </c>
      <c r="K1131" s="627">
        <v>0.72187480466667997</v>
      </c>
    </row>
    <row r="1132" spans="1:11" ht="15" x14ac:dyDescent="0.25">
      <c r="A1132" s="626">
        <v>0.72222202666668001</v>
      </c>
      <c r="B1132" s="543" t="s">
        <v>272</v>
      </c>
      <c r="D1132" s="540"/>
      <c r="K1132" s="626">
        <v>0.72222202666668001</v>
      </c>
    </row>
    <row r="1133" spans="1:11" x14ac:dyDescent="0.2">
      <c r="A1133" s="627">
        <v>0.72256924866668004</v>
      </c>
      <c r="B1133" s="544" t="s">
        <v>248</v>
      </c>
      <c r="D1133" s="540"/>
      <c r="K1133" s="627">
        <v>0.72256924866668004</v>
      </c>
    </row>
    <row r="1134" spans="1:11" x14ac:dyDescent="0.2">
      <c r="A1134" s="627">
        <v>0.72291647066668008</v>
      </c>
      <c r="B1134" s="544"/>
      <c r="D1134" s="540"/>
      <c r="K1134" s="627">
        <v>0.72291647066668008</v>
      </c>
    </row>
    <row r="1135" spans="1:11" x14ac:dyDescent="0.2">
      <c r="A1135" s="627">
        <v>0.72326369266668011</v>
      </c>
      <c r="B1135" s="545"/>
      <c r="D1135" s="542"/>
      <c r="K1135" s="627">
        <v>0.72326369266668011</v>
      </c>
    </row>
    <row r="1136" spans="1:11" x14ac:dyDescent="0.2">
      <c r="A1136" s="627">
        <v>0.72361091466668015</v>
      </c>
      <c r="D1136" s="552" t="s">
        <v>3</v>
      </c>
      <c r="K1136" s="627">
        <v>0.72361091466668015</v>
      </c>
    </row>
    <row r="1137" spans="1:11" x14ac:dyDescent="0.2">
      <c r="A1137" s="627">
        <v>0.72395813666668019</v>
      </c>
      <c r="D1137" s="553" t="s">
        <v>243</v>
      </c>
      <c r="K1137" s="627">
        <v>0.72395813666668019</v>
      </c>
    </row>
    <row r="1138" spans="1:11" x14ac:dyDescent="0.2">
      <c r="A1138" s="627">
        <v>0.72430535866668022</v>
      </c>
      <c r="D1138" s="567"/>
      <c r="K1138" s="627">
        <v>0.72430535866668022</v>
      </c>
    </row>
    <row r="1139" spans="1:11" x14ac:dyDescent="0.2">
      <c r="A1139" s="627">
        <v>0.72465258066668026</v>
      </c>
      <c r="D1139" s="568"/>
      <c r="K1139" s="627">
        <v>0.72465258066668026</v>
      </c>
    </row>
    <row r="1140" spans="1:11" x14ac:dyDescent="0.2">
      <c r="A1140" s="627">
        <v>0.72499980266668029</v>
      </c>
      <c r="B1140" s="584" t="s">
        <v>31</v>
      </c>
      <c r="D1140" s="568"/>
      <c r="K1140" s="627">
        <v>0.72499980266668029</v>
      </c>
    </row>
    <row r="1141" spans="1:11" x14ac:dyDescent="0.2">
      <c r="A1141" s="627">
        <v>0.72534702466668033</v>
      </c>
      <c r="B1141" s="574" t="s">
        <v>236</v>
      </c>
      <c r="D1141" s="569"/>
      <c r="K1141" s="627">
        <v>0.72534702466668033</v>
      </c>
    </row>
    <row r="1142" spans="1:11" ht="15" x14ac:dyDescent="0.25">
      <c r="A1142" s="626">
        <v>0.72569424666668036</v>
      </c>
      <c r="B1142" s="574" t="s">
        <v>251</v>
      </c>
      <c r="D1142" s="540" t="s">
        <v>432</v>
      </c>
      <c r="K1142" s="626">
        <v>0.72569424666668036</v>
      </c>
    </row>
    <row r="1143" spans="1:11" x14ac:dyDescent="0.2">
      <c r="A1143" s="627">
        <v>0.7260414686666804</v>
      </c>
      <c r="B1143" s="648" t="s">
        <v>429</v>
      </c>
      <c r="D1143" s="540" t="s">
        <v>237</v>
      </c>
      <c r="K1143" s="627">
        <v>0.7260414686666804</v>
      </c>
    </row>
    <row r="1144" spans="1:11" x14ac:dyDescent="0.2">
      <c r="A1144" s="627">
        <v>0.72638869066668044</v>
      </c>
      <c r="B1144" s="574"/>
      <c r="D1144" s="540"/>
      <c r="K1144" s="627">
        <v>0.72638869066668044</v>
      </c>
    </row>
    <row r="1145" spans="1:11" x14ac:dyDescent="0.2">
      <c r="A1145" s="627">
        <v>0.72673591266668047</v>
      </c>
      <c r="B1145" s="574"/>
      <c r="D1145" s="542"/>
      <c r="K1145" s="627">
        <v>0.72673591266668047</v>
      </c>
    </row>
    <row r="1146" spans="1:11" x14ac:dyDescent="0.2">
      <c r="A1146" s="627">
        <v>0.72708313466668051</v>
      </c>
      <c r="B1146" s="574"/>
      <c r="D1146" s="574" t="s">
        <v>5</v>
      </c>
      <c r="K1146" s="627">
        <v>0.72708313466668051</v>
      </c>
    </row>
    <row r="1147" spans="1:11" x14ac:dyDescent="0.2">
      <c r="A1147" s="627">
        <v>0.72743035666668054</v>
      </c>
      <c r="B1147" s="575"/>
      <c r="D1147" s="574" t="s">
        <v>379</v>
      </c>
      <c r="K1147" s="627">
        <v>0.72743035666668054</v>
      </c>
    </row>
    <row r="1148" spans="1:11" x14ac:dyDescent="0.2">
      <c r="A1148" s="627">
        <v>0.72777757866668058</v>
      </c>
      <c r="B1148" s="574"/>
      <c r="D1148" s="574" t="s">
        <v>237</v>
      </c>
      <c r="K1148" s="627">
        <v>0.72777757866668058</v>
      </c>
    </row>
    <row r="1149" spans="1:11" x14ac:dyDescent="0.2">
      <c r="A1149" s="627">
        <v>0.72812480066668062</v>
      </c>
      <c r="B1149" s="574"/>
      <c r="D1149" s="574"/>
      <c r="K1149" s="627">
        <v>0.72812480066668062</v>
      </c>
    </row>
    <row r="1150" spans="1:11" x14ac:dyDescent="0.2">
      <c r="A1150" s="627">
        <v>0.72847202266668065</v>
      </c>
      <c r="B1150" s="574"/>
      <c r="D1150" s="574"/>
      <c r="K1150" s="627">
        <v>0.72847202266668065</v>
      </c>
    </row>
    <row r="1151" spans="1:11" x14ac:dyDescent="0.2">
      <c r="A1151" s="627">
        <v>0.72881924466668069</v>
      </c>
      <c r="B1151" s="574"/>
      <c r="D1151" s="574"/>
      <c r="K1151" s="627">
        <v>0.72881924466668069</v>
      </c>
    </row>
    <row r="1152" spans="1:11" ht="15" x14ac:dyDescent="0.25">
      <c r="A1152" s="626">
        <v>0.72916646666668072</v>
      </c>
      <c r="B1152" s="574"/>
      <c r="D1152" s="574"/>
      <c r="K1152" s="626">
        <v>0.72916646666668072</v>
      </c>
    </row>
    <row r="1153" spans="1:11" x14ac:dyDescent="0.2">
      <c r="A1153" s="627">
        <v>0.72951368866668076</v>
      </c>
      <c r="B1153" s="574"/>
      <c r="D1153" s="574"/>
      <c r="K1153" s="627">
        <v>0.72951368866668076</v>
      </c>
    </row>
    <row r="1154" spans="1:11" x14ac:dyDescent="0.2">
      <c r="A1154" s="627">
        <v>0.7298609106666808</v>
      </c>
      <c r="B1154" s="574"/>
      <c r="D1154" s="574"/>
      <c r="K1154" s="627">
        <v>0.7298609106666808</v>
      </c>
    </row>
    <row r="1155" spans="1:11" x14ac:dyDescent="0.2">
      <c r="A1155" s="627">
        <v>0.73020813266668083</v>
      </c>
      <c r="B1155" s="574"/>
      <c r="D1155" s="574"/>
      <c r="K1155" s="627">
        <v>0.73020813266668083</v>
      </c>
    </row>
    <row r="1156" spans="1:11" x14ac:dyDescent="0.2">
      <c r="A1156" s="627">
        <v>0.73055535466668087</v>
      </c>
      <c r="B1156" s="574"/>
      <c r="D1156" s="574"/>
      <c r="K1156" s="627">
        <v>0.73055535466668087</v>
      </c>
    </row>
    <row r="1157" spans="1:11" x14ac:dyDescent="0.2">
      <c r="A1157" s="627">
        <v>0.7309025766666809</v>
      </c>
      <c r="B1157" s="574"/>
      <c r="D1157" s="575"/>
      <c r="K1157" s="627">
        <v>0.7309025766666809</v>
      </c>
    </row>
    <row r="1158" spans="1:11" x14ac:dyDescent="0.2">
      <c r="A1158" s="627">
        <v>0.73124979866668094</v>
      </c>
      <c r="B1158" s="574"/>
      <c r="K1158" s="627">
        <v>0.73124979866668094</v>
      </c>
    </row>
    <row r="1159" spans="1:11" x14ac:dyDescent="0.2">
      <c r="A1159" s="627">
        <v>0.73159702066668097</v>
      </c>
      <c r="B1159" s="574"/>
      <c r="K1159" s="627">
        <v>0.73159702066668097</v>
      </c>
    </row>
    <row r="1160" spans="1:11" x14ac:dyDescent="0.2">
      <c r="A1160" s="627">
        <v>0.73194424266668101</v>
      </c>
      <c r="B1160" s="574"/>
      <c r="K1160" s="627">
        <v>0.73194424266668101</v>
      </c>
    </row>
    <row r="1161" spans="1:11" x14ac:dyDescent="0.2">
      <c r="A1161" s="627">
        <v>0.73229146466668105</v>
      </c>
      <c r="B1161" s="574"/>
      <c r="K1161" s="627">
        <v>0.73229146466668105</v>
      </c>
    </row>
    <row r="1162" spans="1:11" ht="15" x14ac:dyDescent="0.25">
      <c r="A1162" s="626">
        <v>0.73263868666668108</v>
      </c>
      <c r="B1162" s="574"/>
      <c r="K1162" s="626">
        <v>0.73263868666668108</v>
      </c>
    </row>
    <row r="1163" spans="1:11" x14ac:dyDescent="0.2">
      <c r="A1163" s="627">
        <v>0.73298590866668112</v>
      </c>
      <c r="B1163" s="574"/>
      <c r="K1163" s="627">
        <v>0.73298590866668112</v>
      </c>
    </row>
    <row r="1164" spans="1:11" x14ac:dyDescent="0.2">
      <c r="A1164" s="627">
        <v>0.73333313066668115</v>
      </c>
      <c r="B1164" s="574"/>
      <c r="K1164" s="627">
        <v>0.73333313066668115</v>
      </c>
    </row>
    <row r="1165" spans="1:11" x14ac:dyDescent="0.2">
      <c r="A1165" s="627">
        <v>0.73368035266668119</v>
      </c>
      <c r="B1165" s="574"/>
      <c r="K1165" s="627">
        <v>0.73368035266668119</v>
      </c>
    </row>
    <row r="1166" spans="1:11" x14ac:dyDescent="0.2">
      <c r="A1166" s="627">
        <v>0.73402757466668123</v>
      </c>
      <c r="B1166" s="574"/>
      <c r="K1166" s="627">
        <v>0.73402757466668123</v>
      </c>
    </row>
    <row r="1167" spans="1:11" x14ac:dyDescent="0.2">
      <c r="A1167" s="627">
        <v>0.73437479666668126</v>
      </c>
      <c r="B1167" s="574"/>
      <c r="K1167" s="627">
        <v>0.73437479666668126</v>
      </c>
    </row>
    <row r="1168" spans="1:11" x14ac:dyDescent="0.2">
      <c r="A1168" s="627">
        <v>0.7347220186666813</v>
      </c>
      <c r="B1168" s="575"/>
      <c r="K1168" s="627">
        <v>0.7347220186666813</v>
      </c>
    </row>
    <row r="1169" spans="1:11" x14ac:dyDescent="0.2">
      <c r="A1169" s="627">
        <v>0.73506924066668133</v>
      </c>
      <c r="K1169" s="627">
        <v>0.73506924066668133</v>
      </c>
    </row>
    <row r="1170" spans="1:11" x14ac:dyDescent="0.2">
      <c r="A1170" s="627">
        <v>0.73541646266668137</v>
      </c>
      <c r="K1170" s="627">
        <v>0.73541646266668137</v>
      </c>
    </row>
    <row r="1171" spans="1:11" x14ac:dyDescent="0.2">
      <c r="A1171" s="627">
        <v>0.73576368466668141</v>
      </c>
      <c r="K1171" s="627">
        <v>0.73576368466668141</v>
      </c>
    </row>
    <row r="1172" spans="1:11" ht="15" x14ac:dyDescent="0.25">
      <c r="A1172" s="626">
        <v>0.73611090666668144</v>
      </c>
      <c r="B1172" s="546" t="s">
        <v>3</v>
      </c>
      <c r="K1172" s="626">
        <v>0.73611090666668144</v>
      </c>
    </row>
    <row r="1173" spans="1:11" x14ac:dyDescent="0.2">
      <c r="A1173" s="627">
        <v>0.73645812866668148</v>
      </c>
      <c r="B1173" s="548" t="s">
        <v>236</v>
      </c>
      <c r="K1173" s="627">
        <v>0.73645812866668148</v>
      </c>
    </row>
    <row r="1174" spans="1:11" x14ac:dyDescent="0.2">
      <c r="A1174" s="627">
        <v>0.73680535066668151</v>
      </c>
      <c r="B1174" s="548" t="s">
        <v>251</v>
      </c>
      <c r="K1174" s="627">
        <v>0.73680535066668151</v>
      </c>
    </row>
    <row r="1175" spans="1:11" x14ac:dyDescent="0.2">
      <c r="A1175" s="627">
        <v>0.73715257266668155</v>
      </c>
      <c r="B1175" s="682" t="s">
        <v>429</v>
      </c>
      <c r="K1175" s="627">
        <v>0.73715257266668155</v>
      </c>
    </row>
    <row r="1176" spans="1:11" x14ac:dyDescent="0.2">
      <c r="A1176" s="627">
        <v>0.73749979466668159</v>
      </c>
      <c r="K1176" s="627">
        <v>0.73749979466668159</v>
      </c>
    </row>
    <row r="1177" spans="1:11" x14ac:dyDescent="0.2">
      <c r="A1177" s="627">
        <v>0.73784701666668162</v>
      </c>
      <c r="K1177" s="627">
        <v>0.73784701666668162</v>
      </c>
    </row>
    <row r="1178" spans="1:11" x14ac:dyDescent="0.2">
      <c r="A1178" s="627">
        <v>0.73819423866668166</v>
      </c>
      <c r="B1178" s="550" t="s">
        <v>3</v>
      </c>
      <c r="K1178" s="627">
        <v>0.73819423866668166</v>
      </c>
    </row>
    <row r="1179" spans="1:11" x14ac:dyDescent="0.2">
      <c r="A1179" s="627">
        <v>0.73854146066668169</v>
      </c>
      <c r="B1179" s="552" t="s">
        <v>243</v>
      </c>
      <c r="K1179" s="627">
        <v>0.73854146066668169</v>
      </c>
    </row>
    <row r="1180" spans="1:11" x14ac:dyDescent="0.2">
      <c r="A1180" s="627">
        <v>0.73888868266668173</v>
      </c>
      <c r="B1180" s="552" t="s">
        <v>251</v>
      </c>
      <c r="K1180" s="627">
        <v>0.73888868266668173</v>
      </c>
    </row>
    <row r="1181" spans="1:11" x14ac:dyDescent="0.2">
      <c r="A1181" s="627">
        <v>0.73923590466668176</v>
      </c>
      <c r="B1181" s="683" t="s">
        <v>429</v>
      </c>
      <c r="K1181" s="627">
        <v>0.73923590466668176</v>
      </c>
    </row>
    <row r="1182" spans="1:11" ht="15" x14ac:dyDescent="0.25">
      <c r="A1182" s="626">
        <v>0.7395831266666818</v>
      </c>
      <c r="K1182" s="626">
        <v>0.7395831266666818</v>
      </c>
    </row>
    <row r="1183" spans="1:11" x14ac:dyDescent="0.2">
      <c r="A1183" s="627">
        <v>0.73993034866668184</v>
      </c>
      <c r="K1183" s="627">
        <v>0.73993034866668184</v>
      </c>
    </row>
    <row r="1184" spans="1:11" x14ac:dyDescent="0.2">
      <c r="A1184" s="627">
        <v>0.74027757066668187</v>
      </c>
      <c r="K1184" s="627">
        <v>0.74027757066668187</v>
      </c>
    </row>
    <row r="1185" spans="1:11" x14ac:dyDescent="0.2">
      <c r="A1185" s="627">
        <v>0.74062479266668191</v>
      </c>
      <c r="K1185" s="627">
        <v>0.74062479266668191</v>
      </c>
    </row>
    <row r="1186" spans="1:11" x14ac:dyDescent="0.2">
      <c r="A1186" s="627">
        <v>0.74097201466668194</v>
      </c>
      <c r="K1186" s="627">
        <v>0.74097201466668194</v>
      </c>
    </row>
    <row r="1187" spans="1:11" x14ac:dyDescent="0.2">
      <c r="A1187" s="627">
        <v>0.74131923666668198</v>
      </c>
      <c r="K1187" s="627">
        <v>0.74131923666668198</v>
      </c>
    </row>
    <row r="1188" spans="1:11" x14ac:dyDescent="0.2">
      <c r="A1188" s="627">
        <v>0.74166645866668202</v>
      </c>
      <c r="K1188" s="627">
        <v>0.74166645866668202</v>
      </c>
    </row>
    <row r="1189" spans="1:11" x14ac:dyDescent="0.2">
      <c r="A1189" s="627">
        <v>0.74201368066668205</v>
      </c>
      <c r="K1189" s="627">
        <v>0.74201368066668205</v>
      </c>
    </row>
    <row r="1190" spans="1:11" x14ac:dyDescent="0.2">
      <c r="A1190" s="627">
        <v>0.74236090266668209</v>
      </c>
      <c r="K1190" s="627">
        <v>0.74236090266668209</v>
      </c>
    </row>
    <row r="1191" spans="1:11" x14ac:dyDescent="0.2">
      <c r="A1191" s="627">
        <v>0.74270812466668212</v>
      </c>
      <c r="K1191" s="627">
        <v>0.74270812466668212</v>
      </c>
    </row>
    <row r="1192" spans="1:11" ht="15" x14ac:dyDescent="0.25">
      <c r="A1192" s="626">
        <v>0.74305534666668216</v>
      </c>
      <c r="K1192" s="626">
        <v>0.74305534666668216</v>
      </c>
    </row>
    <row r="1193" spans="1:11" x14ac:dyDescent="0.2">
      <c r="A1193" s="627">
        <v>0.7434025686666822</v>
      </c>
      <c r="K1193" s="627">
        <v>0.7434025686666822</v>
      </c>
    </row>
    <row r="1194" spans="1:11" x14ac:dyDescent="0.2">
      <c r="A1194" s="627">
        <v>0.74374979066668223</v>
      </c>
      <c r="K1194" s="627">
        <v>0.74374979066668223</v>
      </c>
    </row>
    <row r="1195" spans="1:11" x14ac:dyDescent="0.2">
      <c r="A1195" s="627">
        <v>0.74409701266668227</v>
      </c>
      <c r="K1195" s="627">
        <v>0.74409701266668227</v>
      </c>
    </row>
    <row r="1196" spans="1:11" x14ac:dyDescent="0.2">
      <c r="A1196" s="627">
        <v>0.7444442346666823</v>
      </c>
      <c r="K1196" s="627">
        <v>0.7444442346666823</v>
      </c>
    </row>
    <row r="1197" spans="1:11" x14ac:dyDescent="0.2">
      <c r="A1197" s="627">
        <v>0.74479145666668234</v>
      </c>
      <c r="K1197" s="627">
        <v>0.74479145666668234</v>
      </c>
    </row>
    <row r="1198" spans="1:11" x14ac:dyDescent="0.2">
      <c r="A1198" s="627">
        <v>0.74513867866668237</v>
      </c>
      <c r="K1198" s="627">
        <v>0.74513867866668237</v>
      </c>
    </row>
    <row r="1199" spans="1:11" x14ac:dyDescent="0.2">
      <c r="A1199" s="627">
        <v>0.74548590066668241</v>
      </c>
      <c r="K1199" s="627">
        <v>0.74548590066668241</v>
      </c>
    </row>
    <row r="1200" spans="1:11" x14ac:dyDescent="0.2">
      <c r="A1200" s="627">
        <v>0.74583312266668245</v>
      </c>
      <c r="K1200" s="627">
        <v>0.74583312266668245</v>
      </c>
    </row>
    <row r="1201" spans="1:11" x14ac:dyDescent="0.2">
      <c r="A1201" s="627">
        <v>0.74618034466668248</v>
      </c>
      <c r="K1201" s="627">
        <v>0.74618034466668248</v>
      </c>
    </row>
    <row r="1202" spans="1:11" ht="15" x14ac:dyDescent="0.25">
      <c r="A1202" s="626">
        <v>0.74652756666668252</v>
      </c>
      <c r="K1202" s="626">
        <v>0.74652756666668252</v>
      </c>
    </row>
    <row r="1203" spans="1:11" x14ac:dyDescent="0.2">
      <c r="A1203" s="627">
        <v>0.74687478866668255</v>
      </c>
      <c r="K1203" s="627">
        <v>0.74687478866668255</v>
      </c>
    </row>
    <row r="1204" spans="1:11" x14ac:dyDescent="0.2">
      <c r="A1204" s="627">
        <v>0.74722201066668259</v>
      </c>
      <c r="K1204" s="627">
        <v>0.74722201066668259</v>
      </c>
    </row>
    <row r="1205" spans="1:11" x14ac:dyDescent="0.2">
      <c r="A1205" s="627">
        <v>0.74756923266668263</v>
      </c>
      <c r="K1205" s="627">
        <v>0.74756923266668263</v>
      </c>
    </row>
    <row r="1206" spans="1:11" x14ac:dyDescent="0.2">
      <c r="A1206" s="627">
        <v>0.74791645466668266</v>
      </c>
      <c r="K1206" s="627">
        <v>0.74791645466668266</v>
      </c>
    </row>
    <row r="1207" spans="1:11" x14ac:dyDescent="0.2">
      <c r="A1207" s="627">
        <v>0.7482636766666827</v>
      </c>
      <c r="K1207" s="627">
        <v>0.7482636766666827</v>
      </c>
    </row>
    <row r="1208" spans="1:11" x14ac:dyDescent="0.2">
      <c r="A1208" s="627">
        <v>0.74861089866668273</v>
      </c>
      <c r="K1208" s="627">
        <v>0.74861089866668273</v>
      </c>
    </row>
    <row r="1209" spans="1:11" x14ac:dyDescent="0.2">
      <c r="A1209" s="627">
        <v>0.74895812066668277</v>
      </c>
      <c r="K1209" s="627">
        <v>0.74895812066668277</v>
      </c>
    </row>
    <row r="1210" spans="1:11" x14ac:dyDescent="0.2">
      <c r="A1210" s="627">
        <v>0.74930534266668281</v>
      </c>
      <c r="K1210" s="627">
        <v>0.74930534266668281</v>
      </c>
    </row>
    <row r="1211" spans="1:11" x14ac:dyDescent="0.2">
      <c r="A1211" s="627">
        <v>0.74965256466668284</v>
      </c>
      <c r="K1211" s="627">
        <v>0.74965256466668284</v>
      </c>
    </row>
    <row r="1212" spans="1:11" ht="15" x14ac:dyDescent="0.25">
      <c r="A1212" s="626">
        <v>0.74999978666668288</v>
      </c>
      <c r="K1212" s="626">
        <v>0.74999978666668288</v>
      </c>
    </row>
    <row r="1213" spans="1:11" x14ac:dyDescent="0.2">
      <c r="A1213" s="627">
        <v>0.75034700866668291</v>
      </c>
      <c r="K1213" s="627">
        <v>0.75034700866668291</v>
      </c>
    </row>
    <row r="1214" spans="1:11" x14ac:dyDescent="0.2">
      <c r="A1214" s="627">
        <v>0.75069423066668295</v>
      </c>
      <c r="K1214" s="627">
        <v>0.75069423066668295</v>
      </c>
    </row>
    <row r="1215" spans="1:11" x14ac:dyDescent="0.2">
      <c r="A1215" s="627">
        <v>0.75104145266668298</v>
      </c>
      <c r="K1215" s="627">
        <v>0.75104145266668298</v>
      </c>
    </row>
    <row r="1216" spans="1:11" x14ac:dyDescent="0.2">
      <c r="A1216" s="627">
        <v>0.75138867466668302</v>
      </c>
      <c r="K1216" s="627">
        <v>0.75138867466668302</v>
      </c>
    </row>
    <row r="1217" spans="1:11" x14ac:dyDescent="0.2">
      <c r="A1217" s="627">
        <v>0.75173589666668306</v>
      </c>
      <c r="K1217" s="627">
        <v>0.75173589666668306</v>
      </c>
    </row>
    <row r="1218" spans="1:11" x14ac:dyDescent="0.2">
      <c r="A1218" s="627">
        <v>0.75208311866668309</v>
      </c>
      <c r="K1218" s="627">
        <v>0.75208311866668309</v>
      </c>
    </row>
    <row r="1219" spans="1:11" x14ac:dyDescent="0.2">
      <c r="A1219" s="627">
        <v>0.75243034066668313</v>
      </c>
      <c r="K1219" s="627">
        <v>0.75243034066668313</v>
      </c>
    </row>
    <row r="1220" spans="1:11" x14ac:dyDescent="0.2">
      <c r="A1220" s="627">
        <v>0.75277756266668316</v>
      </c>
      <c r="K1220" s="627">
        <v>0.75277756266668316</v>
      </c>
    </row>
    <row r="1221" spans="1:11" x14ac:dyDescent="0.2">
      <c r="A1221" s="627">
        <v>0.7531247846666832</v>
      </c>
      <c r="K1221" s="627">
        <v>0.7531247846666832</v>
      </c>
    </row>
    <row r="1222" spans="1:11" ht="15" x14ac:dyDescent="0.25">
      <c r="A1222" s="626">
        <v>0.75347200666668324</v>
      </c>
      <c r="K1222" s="626">
        <v>0.75347200666668324</v>
      </c>
    </row>
    <row r="1223" spans="1:11" x14ac:dyDescent="0.2">
      <c r="A1223" s="627">
        <v>0.75381922866668327</v>
      </c>
      <c r="K1223" s="627">
        <v>0.75381922866668327</v>
      </c>
    </row>
    <row r="1224" spans="1:11" x14ac:dyDescent="0.2">
      <c r="A1224" s="627">
        <v>0.75416645066668331</v>
      </c>
      <c r="K1224" s="627">
        <v>0.75416645066668331</v>
      </c>
    </row>
    <row r="1225" spans="1:11" x14ac:dyDescent="0.2">
      <c r="A1225" s="627">
        <v>0.75451367266668334</v>
      </c>
      <c r="K1225" s="627">
        <v>0.75451367266668334</v>
      </c>
    </row>
    <row r="1226" spans="1:11" x14ac:dyDescent="0.2">
      <c r="A1226" s="627">
        <v>0.75486089466668338</v>
      </c>
      <c r="K1226" s="627">
        <v>0.75486089466668338</v>
      </c>
    </row>
    <row r="1227" spans="1:11" x14ac:dyDescent="0.2">
      <c r="A1227" s="627">
        <v>0.75520811666668342</v>
      </c>
      <c r="K1227" s="627">
        <v>0.75520811666668342</v>
      </c>
    </row>
    <row r="1228" spans="1:11" x14ac:dyDescent="0.2">
      <c r="A1228" s="627">
        <v>0.75555533866668345</v>
      </c>
      <c r="K1228" s="627">
        <v>0.75555533866668345</v>
      </c>
    </row>
    <row r="1229" spans="1:11" x14ac:dyDescent="0.2">
      <c r="A1229" s="627">
        <v>0.75590256066668349</v>
      </c>
      <c r="K1229" s="627">
        <v>0.75590256066668349</v>
      </c>
    </row>
    <row r="1230" spans="1:11" x14ac:dyDescent="0.2">
      <c r="A1230" s="627">
        <v>0.75624978266668352</v>
      </c>
      <c r="K1230" s="627">
        <v>0.75624978266668352</v>
      </c>
    </row>
    <row r="1231" spans="1:11" x14ac:dyDescent="0.2">
      <c r="A1231" s="627">
        <v>0.75659700466668356</v>
      </c>
      <c r="K1231" s="627">
        <v>0.75659700466668356</v>
      </c>
    </row>
    <row r="1232" spans="1:11" ht="15" x14ac:dyDescent="0.25">
      <c r="A1232" s="626">
        <v>0.7569442266666836</v>
      </c>
      <c r="K1232" s="626">
        <v>0.7569442266666836</v>
      </c>
    </row>
    <row r="1233" spans="1:11" x14ac:dyDescent="0.2">
      <c r="A1233" s="627">
        <v>0.75729144866668363</v>
      </c>
      <c r="K1233" s="627">
        <v>0.75729144866668363</v>
      </c>
    </row>
    <row r="1234" spans="1:11" x14ac:dyDescent="0.2">
      <c r="A1234" s="627">
        <v>0.75763867066668367</v>
      </c>
      <c r="K1234" s="627">
        <v>0.75763867066668367</v>
      </c>
    </row>
    <row r="1235" spans="1:11" x14ac:dyDescent="0.2">
      <c r="A1235" s="627">
        <v>0.7579858926666837</v>
      </c>
      <c r="K1235" s="627">
        <v>0.7579858926666837</v>
      </c>
    </row>
    <row r="1236" spans="1:11" x14ac:dyDescent="0.2">
      <c r="A1236" s="627">
        <v>0.75833311466668374</v>
      </c>
      <c r="K1236" s="627">
        <v>0.75833311466668374</v>
      </c>
    </row>
    <row r="1237" spans="1:11" x14ac:dyDescent="0.2">
      <c r="A1237" s="627">
        <v>0.75868033666668377</v>
      </c>
      <c r="K1237" s="627">
        <v>0.75868033666668377</v>
      </c>
    </row>
    <row r="1238" spans="1:11" x14ac:dyDescent="0.2">
      <c r="A1238" s="627">
        <v>0.75902755866668381</v>
      </c>
      <c r="K1238" s="627">
        <v>0.75902755866668381</v>
      </c>
    </row>
    <row r="1239" spans="1:11" x14ac:dyDescent="0.2">
      <c r="A1239" s="627">
        <v>0.75937478066668385</v>
      </c>
      <c r="K1239" s="627">
        <v>0.75937478066668385</v>
      </c>
    </row>
    <row r="1240" spans="1:11" x14ac:dyDescent="0.2">
      <c r="A1240" s="627">
        <v>0.75972200266668388</v>
      </c>
      <c r="K1240" s="627">
        <v>0.75972200266668388</v>
      </c>
    </row>
    <row r="1241" spans="1:11" x14ac:dyDescent="0.2">
      <c r="A1241" s="627">
        <v>0.76006922466668392</v>
      </c>
      <c r="K1241" s="627">
        <v>0.76006922466668392</v>
      </c>
    </row>
    <row r="1242" spans="1:11" ht="15" x14ac:dyDescent="0.25">
      <c r="A1242" s="626">
        <v>0.76041644666668395</v>
      </c>
      <c r="K1242" s="626">
        <v>0.76041644666668395</v>
      </c>
    </row>
    <row r="1243" spans="1:11" x14ac:dyDescent="0.2">
      <c r="A1243" s="627">
        <v>0.76076366866668399</v>
      </c>
      <c r="K1243" s="627">
        <v>0.76076366866668399</v>
      </c>
    </row>
    <row r="1244" spans="1:11" x14ac:dyDescent="0.2">
      <c r="A1244" s="627">
        <v>0.76111089066668403</v>
      </c>
      <c r="K1244" s="627">
        <v>0.76111089066668403</v>
      </c>
    </row>
    <row r="1245" spans="1:11" x14ac:dyDescent="0.2">
      <c r="A1245" s="627">
        <v>0.76145811266668406</v>
      </c>
      <c r="K1245" s="627">
        <v>0.76145811266668406</v>
      </c>
    </row>
    <row r="1246" spans="1:11" x14ac:dyDescent="0.2">
      <c r="A1246" s="627">
        <v>0.7618053346666841</v>
      </c>
      <c r="K1246" s="627">
        <v>0.7618053346666841</v>
      </c>
    </row>
    <row r="1247" spans="1:11" x14ac:dyDescent="0.2">
      <c r="A1247" s="627">
        <v>0.76215255666668413</v>
      </c>
      <c r="K1247" s="627">
        <v>0.76215255666668413</v>
      </c>
    </row>
    <row r="1248" spans="1:11" x14ac:dyDescent="0.2">
      <c r="A1248" s="627">
        <v>0.76249977866668417</v>
      </c>
      <c r="K1248" s="627">
        <v>0.76249977866668417</v>
      </c>
    </row>
    <row r="1249" spans="1:11" x14ac:dyDescent="0.2">
      <c r="A1249" s="627">
        <v>0.76284700066668421</v>
      </c>
      <c r="K1249" s="627">
        <v>0.76284700066668421</v>
      </c>
    </row>
    <row r="1250" spans="1:11" x14ac:dyDescent="0.2">
      <c r="A1250" s="627">
        <v>0.76319422266668424</v>
      </c>
      <c r="K1250" s="627">
        <v>0.76319422266668424</v>
      </c>
    </row>
    <row r="1251" spans="1:11" x14ac:dyDescent="0.2">
      <c r="A1251" s="627">
        <v>0.76354144466668428</v>
      </c>
      <c r="K1251" s="627">
        <v>0.76354144466668428</v>
      </c>
    </row>
    <row r="1252" spans="1:11" ht="15" x14ac:dyDescent="0.25">
      <c r="A1252" s="626">
        <v>0.76388866666668431</v>
      </c>
      <c r="K1252" s="626">
        <v>0.76388866666668431</v>
      </c>
    </row>
    <row r="1253" spans="1:11" x14ac:dyDescent="0.2">
      <c r="A1253" s="627">
        <v>0.76423588866668435</v>
      </c>
      <c r="K1253" s="627">
        <v>0.76423588866668435</v>
      </c>
    </row>
    <row r="1254" spans="1:11" x14ac:dyDescent="0.2">
      <c r="A1254" s="627">
        <v>0.76458311066668438</v>
      </c>
      <c r="K1254" s="627">
        <v>0.76458311066668438</v>
      </c>
    </row>
    <row r="1255" spans="1:11" x14ac:dyDescent="0.2">
      <c r="A1255" s="627">
        <v>0.76493033266668442</v>
      </c>
      <c r="K1255" s="627">
        <v>0.76493033266668442</v>
      </c>
    </row>
    <row r="1256" spans="1:11" x14ac:dyDescent="0.2">
      <c r="A1256" s="627">
        <v>0.76527755466668446</v>
      </c>
      <c r="K1256" s="627">
        <v>0.76527755466668446</v>
      </c>
    </row>
    <row r="1257" spans="1:11" x14ac:dyDescent="0.2">
      <c r="A1257" s="627">
        <v>0.76562477666668449</v>
      </c>
      <c r="K1257" s="627">
        <v>0.76562477666668449</v>
      </c>
    </row>
    <row r="1258" spans="1:11" x14ac:dyDescent="0.2">
      <c r="A1258" s="627">
        <v>0.76597199866668453</v>
      </c>
      <c r="K1258" s="627">
        <v>0.76597199866668453</v>
      </c>
    </row>
    <row r="1259" spans="1:11" x14ac:dyDescent="0.2">
      <c r="A1259" s="627">
        <v>0.76631922066668456</v>
      </c>
      <c r="K1259" s="627">
        <v>0.76631922066668456</v>
      </c>
    </row>
    <row r="1260" spans="1:11" x14ac:dyDescent="0.2">
      <c r="A1260" s="627">
        <v>0.7666664426666846</v>
      </c>
      <c r="K1260" s="627">
        <v>0.7666664426666846</v>
      </c>
    </row>
    <row r="1261" spans="1:11" x14ac:dyDescent="0.2">
      <c r="A1261" s="627">
        <v>0.76701366466668464</v>
      </c>
      <c r="K1261" s="627">
        <v>0.76701366466668464</v>
      </c>
    </row>
    <row r="1262" spans="1:11" ht="15" x14ac:dyDescent="0.25">
      <c r="A1262" s="626">
        <v>0.76736088666668467</v>
      </c>
      <c r="K1262" s="626">
        <v>0.76736088666668467</v>
      </c>
    </row>
    <row r="1263" spans="1:11" x14ac:dyDescent="0.2">
      <c r="A1263" s="627">
        <v>0.76770810866668471</v>
      </c>
      <c r="K1263" s="627">
        <v>0.76770810866668471</v>
      </c>
    </row>
    <row r="1264" spans="1:11" x14ac:dyDescent="0.2">
      <c r="A1264" s="627">
        <v>0.76805533066668474</v>
      </c>
      <c r="K1264" s="627">
        <v>0.76805533066668474</v>
      </c>
    </row>
    <row r="1265" spans="1:11" x14ac:dyDescent="0.2">
      <c r="A1265" s="627">
        <v>0.76840255266668478</v>
      </c>
      <c r="K1265" s="627">
        <v>0.76840255266668478</v>
      </c>
    </row>
    <row r="1266" spans="1:11" x14ac:dyDescent="0.2">
      <c r="A1266" s="627">
        <v>0.76874977466668482</v>
      </c>
      <c r="K1266" s="627">
        <v>0.76874977466668482</v>
      </c>
    </row>
    <row r="1267" spans="1:11" x14ac:dyDescent="0.2">
      <c r="A1267" s="627">
        <v>0.76909699666668485</v>
      </c>
      <c r="K1267" s="627">
        <v>0.76909699666668485</v>
      </c>
    </row>
    <row r="1268" spans="1:11" x14ac:dyDescent="0.2">
      <c r="A1268" s="627">
        <v>0.76944421866668489</v>
      </c>
      <c r="K1268" s="627">
        <v>0.76944421866668489</v>
      </c>
    </row>
    <row r="1269" spans="1:11" x14ac:dyDescent="0.2">
      <c r="A1269" s="627">
        <v>0.76979144066668492</v>
      </c>
      <c r="K1269" s="627">
        <v>0.76979144066668492</v>
      </c>
    </row>
    <row r="1270" spans="1:11" x14ac:dyDescent="0.2">
      <c r="A1270" s="627">
        <v>0.77013866266668496</v>
      </c>
      <c r="K1270" s="627">
        <v>0.77013866266668496</v>
      </c>
    </row>
    <row r="1271" spans="1:11" x14ac:dyDescent="0.2">
      <c r="A1271" s="627">
        <v>0.77048588466668499</v>
      </c>
      <c r="K1271" s="627">
        <v>0.77048588466668499</v>
      </c>
    </row>
    <row r="1272" spans="1:11" ht="15" x14ac:dyDescent="0.25">
      <c r="A1272" s="626">
        <v>0.77083310666668503</v>
      </c>
      <c r="K1272" s="626">
        <v>0.77083310666668503</v>
      </c>
    </row>
    <row r="1273" spans="1:11" x14ac:dyDescent="0.2">
      <c r="A1273" s="627">
        <v>0.77118032866668507</v>
      </c>
      <c r="K1273" s="627">
        <v>0.77118032866668507</v>
      </c>
    </row>
    <row r="1274" spans="1:11" x14ac:dyDescent="0.2">
      <c r="A1274" s="627">
        <v>0.7715275506666851</v>
      </c>
      <c r="K1274" s="627">
        <v>0.7715275506666851</v>
      </c>
    </row>
    <row r="1275" spans="1:11" x14ac:dyDescent="0.2">
      <c r="A1275" s="627">
        <v>0.77187477266668514</v>
      </c>
      <c r="K1275" s="627">
        <v>0.77187477266668514</v>
      </c>
    </row>
    <row r="1276" spans="1:11" x14ac:dyDescent="0.2">
      <c r="A1276" s="627">
        <v>0.77222199466668517</v>
      </c>
      <c r="K1276" s="627">
        <v>0.77222199466668517</v>
      </c>
    </row>
    <row r="1277" spans="1:11" x14ac:dyDescent="0.2">
      <c r="A1277" s="627">
        <v>0.77256921666668521</v>
      </c>
      <c r="K1277" s="627">
        <v>0.77256921666668521</v>
      </c>
    </row>
    <row r="1278" spans="1:11" x14ac:dyDescent="0.2">
      <c r="A1278" s="627">
        <v>0.77291643866668525</v>
      </c>
      <c r="K1278" s="627">
        <v>0.77291643866668525</v>
      </c>
    </row>
    <row r="1279" spans="1:11" x14ac:dyDescent="0.2">
      <c r="A1279" s="627">
        <v>0.77326366066668528</v>
      </c>
      <c r="K1279" s="627">
        <v>0.77326366066668528</v>
      </c>
    </row>
    <row r="1280" spans="1:11" x14ac:dyDescent="0.2">
      <c r="A1280" s="627">
        <v>0.77361088266668532</v>
      </c>
      <c r="K1280" s="627">
        <v>0.77361088266668532</v>
      </c>
    </row>
    <row r="1281" spans="1:11" x14ac:dyDescent="0.2">
      <c r="A1281" s="627">
        <v>0.77395810466668535</v>
      </c>
      <c r="K1281" s="627">
        <v>0.77395810466668535</v>
      </c>
    </row>
    <row r="1282" spans="1:11" ht="15" x14ac:dyDescent="0.25">
      <c r="A1282" s="626">
        <v>0.77430532666668539</v>
      </c>
      <c r="K1282" s="626">
        <v>0.77430532666668539</v>
      </c>
    </row>
    <row r="1283" spans="1:11" x14ac:dyDescent="0.2">
      <c r="A1283" s="627">
        <v>0.77465254866668543</v>
      </c>
      <c r="K1283" s="627">
        <v>0.77465254866668543</v>
      </c>
    </row>
    <row r="1284" spans="1:11" x14ac:dyDescent="0.2">
      <c r="A1284" s="627">
        <v>0.77499977066668546</v>
      </c>
      <c r="K1284" s="627">
        <v>0.77499977066668546</v>
      </c>
    </row>
    <row r="1285" spans="1:11" x14ac:dyDescent="0.2">
      <c r="A1285" s="627">
        <v>0.7753469926666855</v>
      </c>
      <c r="K1285" s="627">
        <v>0.7753469926666855</v>
      </c>
    </row>
    <row r="1286" spans="1:11" x14ac:dyDescent="0.2">
      <c r="A1286" s="627">
        <v>0.77569421466668553</v>
      </c>
      <c r="K1286" s="627">
        <v>0.77569421466668553</v>
      </c>
    </row>
    <row r="1287" spans="1:11" x14ac:dyDescent="0.2">
      <c r="A1287" s="627">
        <v>0.77604143666668557</v>
      </c>
      <c r="K1287" s="627">
        <v>0.77604143666668557</v>
      </c>
    </row>
    <row r="1288" spans="1:11" x14ac:dyDescent="0.2">
      <c r="A1288" s="627">
        <v>0.7763886586666856</v>
      </c>
      <c r="K1288" s="627">
        <v>0.7763886586666856</v>
      </c>
    </row>
    <row r="1289" spans="1:11" x14ac:dyDescent="0.2">
      <c r="A1289" s="627">
        <v>0.77673588066668564</v>
      </c>
      <c r="K1289" s="627">
        <v>0.77673588066668564</v>
      </c>
    </row>
    <row r="1290" spans="1:11" x14ac:dyDescent="0.2">
      <c r="A1290" s="627">
        <v>0.77708310266668568</v>
      </c>
      <c r="K1290" s="627">
        <v>0.77708310266668568</v>
      </c>
    </row>
    <row r="1291" spans="1:11" x14ac:dyDescent="0.2">
      <c r="A1291" s="627">
        <v>0.77743032466668571</v>
      </c>
      <c r="K1291" s="627">
        <v>0.77743032466668571</v>
      </c>
    </row>
    <row r="1292" spans="1:11" ht="15" x14ac:dyDescent="0.25">
      <c r="A1292" s="626">
        <v>0.77777754666668575</v>
      </c>
      <c r="K1292" s="626">
        <v>0.77777754666668575</v>
      </c>
    </row>
    <row r="1293" spans="1:11" x14ac:dyDescent="0.2">
      <c r="A1293" s="627">
        <v>0.77812476866668578</v>
      </c>
      <c r="K1293" s="627">
        <v>0.77812476866668578</v>
      </c>
    </row>
    <row r="1294" spans="1:11" x14ac:dyDescent="0.2">
      <c r="A1294" s="627">
        <v>0.77847199066668582</v>
      </c>
      <c r="K1294" s="627">
        <v>0.77847199066668582</v>
      </c>
    </row>
    <row r="1295" spans="1:11" x14ac:dyDescent="0.2">
      <c r="A1295" s="627">
        <v>0.77881921266668586</v>
      </c>
      <c r="K1295" s="627">
        <v>0.77881921266668586</v>
      </c>
    </row>
    <row r="1296" spans="1:11" x14ac:dyDescent="0.2">
      <c r="A1296" s="627">
        <v>0.77916643466668589</v>
      </c>
      <c r="K1296" s="627">
        <v>0.77916643466668589</v>
      </c>
    </row>
    <row r="1297" spans="1:11" x14ac:dyDescent="0.2">
      <c r="A1297" s="627">
        <v>0.77951365666668593</v>
      </c>
      <c r="K1297" s="627">
        <v>0.77951365666668593</v>
      </c>
    </row>
    <row r="1298" spans="1:11" x14ac:dyDescent="0.2">
      <c r="A1298" s="627">
        <v>0.77986087866668596</v>
      </c>
      <c r="K1298" s="627">
        <v>0.77986087866668596</v>
      </c>
    </row>
    <row r="1299" spans="1:11" x14ac:dyDescent="0.2">
      <c r="A1299" s="627">
        <v>0.780208100666686</v>
      </c>
      <c r="K1299" s="627">
        <v>0.780208100666686</v>
      </c>
    </row>
    <row r="1300" spans="1:11" x14ac:dyDescent="0.2">
      <c r="A1300" s="627">
        <v>0.78055532266668604</v>
      </c>
      <c r="K1300" s="627">
        <v>0.78055532266668604</v>
      </c>
    </row>
    <row r="1301" spans="1:11" x14ac:dyDescent="0.2">
      <c r="A1301" s="627">
        <v>0.78090254466668607</v>
      </c>
      <c r="K1301" s="627">
        <v>0.78090254466668607</v>
      </c>
    </row>
    <row r="1302" spans="1:11" ht="15" x14ac:dyDescent="0.25">
      <c r="A1302" s="626">
        <v>0.78124976666668611</v>
      </c>
      <c r="K1302" s="626">
        <v>0.78124976666668611</v>
      </c>
    </row>
    <row r="1303" spans="1:11" x14ac:dyDescent="0.2">
      <c r="A1303" s="627">
        <v>0.78159698866668614</v>
      </c>
      <c r="K1303" s="627">
        <v>0.78159698866668614</v>
      </c>
    </row>
    <row r="1304" spans="1:11" x14ac:dyDescent="0.2">
      <c r="A1304" s="627">
        <v>0.78194421066668618</v>
      </c>
      <c r="K1304" s="627">
        <v>0.78194421066668618</v>
      </c>
    </row>
    <row r="1305" spans="1:11" x14ac:dyDescent="0.2">
      <c r="A1305" s="627">
        <v>0.78229143266668622</v>
      </c>
      <c r="K1305" s="627">
        <v>0.78229143266668622</v>
      </c>
    </row>
    <row r="1306" spans="1:11" x14ac:dyDescent="0.2">
      <c r="A1306" s="627">
        <v>0.78263865466668625</v>
      </c>
      <c r="K1306" s="627">
        <v>0.78263865466668625</v>
      </c>
    </row>
    <row r="1307" spans="1:11" x14ac:dyDescent="0.2">
      <c r="A1307" s="627">
        <v>0.78298587666668629</v>
      </c>
      <c r="K1307" s="627">
        <v>0.78298587666668629</v>
      </c>
    </row>
    <row r="1308" spans="1:11" x14ac:dyDescent="0.2">
      <c r="A1308" s="627">
        <v>0.78333309866668632</v>
      </c>
      <c r="K1308" s="627">
        <v>0.78333309866668632</v>
      </c>
    </row>
    <row r="1309" spans="1:11" x14ac:dyDescent="0.2">
      <c r="A1309" s="627">
        <v>0.78368032066668636</v>
      </c>
      <c r="K1309" s="627">
        <v>0.78368032066668636</v>
      </c>
    </row>
    <row r="1310" spans="1:11" x14ac:dyDescent="0.2">
      <c r="A1310" s="627">
        <v>0.78402754266668639</v>
      </c>
      <c r="K1310" s="627">
        <v>0.78402754266668639</v>
      </c>
    </row>
    <row r="1311" spans="1:11" x14ac:dyDescent="0.2">
      <c r="A1311" s="627">
        <v>0.78437476466668643</v>
      </c>
      <c r="K1311" s="627">
        <v>0.78437476466668643</v>
      </c>
    </row>
    <row r="1312" spans="1:11" ht="15" x14ac:dyDescent="0.25">
      <c r="A1312" s="626">
        <v>0.78472198666668647</v>
      </c>
      <c r="K1312" s="626">
        <v>0.78472198666668647</v>
      </c>
    </row>
    <row r="1313" spans="1:11" x14ac:dyDescent="0.2">
      <c r="A1313" s="627">
        <v>0.7850692086666865</v>
      </c>
      <c r="K1313" s="627">
        <v>0.7850692086666865</v>
      </c>
    </row>
    <row r="1314" spans="1:11" x14ac:dyDescent="0.2">
      <c r="A1314" s="627">
        <v>0.78541643066668654</v>
      </c>
      <c r="K1314" s="627">
        <v>0.78541643066668654</v>
      </c>
    </row>
    <row r="1315" spans="1:11" x14ac:dyDescent="0.2">
      <c r="A1315" s="627">
        <v>0.78576365266668657</v>
      </c>
      <c r="K1315" s="627">
        <v>0.78576365266668657</v>
      </c>
    </row>
    <row r="1316" spans="1:11" x14ac:dyDescent="0.2">
      <c r="A1316" s="627">
        <v>0.78611087466668661</v>
      </c>
      <c r="K1316" s="627">
        <v>0.78611087466668661</v>
      </c>
    </row>
    <row r="1317" spans="1:11" x14ac:dyDescent="0.2">
      <c r="A1317" s="627">
        <v>0.78645809666668665</v>
      </c>
      <c r="K1317" s="627">
        <v>0.78645809666668665</v>
      </c>
    </row>
    <row r="1318" spans="1:11" x14ac:dyDescent="0.2">
      <c r="A1318" s="627">
        <v>0.78680531866668668</v>
      </c>
      <c r="K1318" s="627">
        <v>0.78680531866668668</v>
      </c>
    </row>
    <row r="1319" spans="1:11" x14ac:dyDescent="0.2">
      <c r="A1319" s="627">
        <v>0.78715254066668672</v>
      </c>
      <c r="K1319" s="627">
        <v>0.78715254066668672</v>
      </c>
    </row>
    <row r="1320" spans="1:11" x14ac:dyDescent="0.2">
      <c r="A1320" s="627">
        <v>0.78749976266668675</v>
      </c>
      <c r="K1320" s="627">
        <v>0.78749976266668675</v>
      </c>
    </row>
    <row r="1321" spans="1:11" x14ac:dyDescent="0.2">
      <c r="A1321" s="627">
        <v>0.78784698466668679</v>
      </c>
      <c r="K1321" s="627">
        <v>0.78784698466668679</v>
      </c>
    </row>
    <row r="1322" spans="1:11" ht="15" x14ac:dyDescent="0.25">
      <c r="A1322" s="626">
        <v>0.78819420666668683</v>
      </c>
      <c r="K1322" s="626">
        <v>0.78819420666668683</v>
      </c>
    </row>
    <row r="1323" spans="1:11" x14ac:dyDescent="0.2">
      <c r="A1323" s="627">
        <v>0.78854142866668686</v>
      </c>
      <c r="K1323" s="627">
        <v>0.78854142866668686</v>
      </c>
    </row>
    <row r="1324" spans="1:11" x14ac:dyDescent="0.2">
      <c r="A1324" s="627">
        <v>0.7888886506666869</v>
      </c>
      <c r="K1324" s="627">
        <v>0.7888886506666869</v>
      </c>
    </row>
    <row r="1325" spans="1:11" x14ac:dyDescent="0.2">
      <c r="A1325" s="627">
        <v>0.78923587266668693</v>
      </c>
      <c r="K1325" s="627">
        <v>0.78923587266668693</v>
      </c>
    </row>
    <row r="1326" spans="1:11" x14ac:dyDescent="0.2">
      <c r="A1326" s="627">
        <v>0.78958309466668697</v>
      </c>
      <c r="K1326" s="627">
        <v>0.78958309466668697</v>
      </c>
    </row>
    <row r="1327" spans="1:11" x14ac:dyDescent="0.2">
      <c r="A1327" s="627">
        <v>0.789930316666687</v>
      </c>
      <c r="K1327" s="627">
        <v>0.789930316666687</v>
      </c>
    </row>
    <row r="1328" spans="1:11" x14ac:dyDescent="0.2">
      <c r="A1328" s="627">
        <v>0.79027753866668704</v>
      </c>
      <c r="K1328" s="627">
        <v>0.79027753866668704</v>
      </c>
    </row>
    <row r="1329" spans="1:11" x14ac:dyDescent="0.2">
      <c r="A1329" s="627">
        <v>0.79062476066668708</v>
      </c>
      <c r="K1329" s="627">
        <v>0.79062476066668708</v>
      </c>
    </row>
    <row r="1330" spans="1:11" x14ac:dyDescent="0.2">
      <c r="A1330" s="627">
        <v>0.79097198266668711</v>
      </c>
      <c r="K1330" s="627">
        <v>0.79097198266668711</v>
      </c>
    </row>
    <row r="1331" spans="1:11" x14ac:dyDescent="0.2">
      <c r="A1331" s="627">
        <v>0.79131920466668715</v>
      </c>
      <c r="K1331" s="627">
        <v>0.79131920466668715</v>
      </c>
    </row>
    <row r="1332" spans="1:11" ht="15" x14ac:dyDescent="0.25">
      <c r="A1332" s="626">
        <v>0.79166642666668718</v>
      </c>
      <c r="K1332" s="626">
        <v>0.79166642666668718</v>
      </c>
    </row>
    <row r="1333" spans="1:11" x14ac:dyDescent="0.2">
      <c r="A1333" s="627">
        <v>0.79201364866668722</v>
      </c>
      <c r="K1333" s="627">
        <v>0.79201364866668722</v>
      </c>
    </row>
    <row r="1334" spans="1:11" x14ac:dyDescent="0.2">
      <c r="A1334" s="627">
        <v>0.79236087066668726</v>
      </c>
      <c r="K1334" s="627">
        <v>0.79236087066668726</v>
      </c>
    </row>
    <row r="1335" spans="1:11" x14ac:dyDescent="0.2">
      <c r="A1335" s="627">
        <v>0.79270809266668729</v>
      </c>
      <c r="K1335" s="627">
        <v>0.79270809266668729</v>
      </c>
    </row>
    <row r="1336" spans="1:11" x14ac:dyDescent="0.2">
      <c r="A1336" s="627">
        <v>0.79305531466668733</v>
      </c>
      <c r="K1336" s="627">
        <v>0.79305531466668733</v>
      </c>
    </row>
    <row r="1337" spans="1:11" x14ac:dyDescent="0.2">
      <c r="A1337" s="627">
        <v>0.79340253666668736</v>
      </c>
      <c r="K1337" s="627">
        <v>0.79340253666668736</v>
      </c>
    </row>
    <row r="1338" spans="1:11" x14ac:dyDescent="0.2">
      <c r="A1338" s="627">
        <v>0.7937497586666874</v>
      </c>
      <c r="K1338" s="627">
        <v>0.7937497586666874</v>
      </c>
    </row>
    <row r="1339" spans="1:11" x14ac:dyDescent="0.2">
      <c r="A1339" s="627">
        <v>0.79409698066668744</v>
      </c>
      <c r="K1339" s="627">
        <v>0.79409698066668744</v>
      </c>
    </row>
    <row r="1340" spans="1:11" x14ac:dyDescent="0.2">
      <c r="A1340" s="627">
        <v>0.79444420266668747</v>
      </c>
      <c r="K1340" s="627">
        <v>0.79444420266668747</v>
      </c>
    </row>
    <row r="1341" spans="1:11" x14ac:dyDescent="0.2">
      <c r="A1341" s="627">
        <v>0.79479142466668751</v>
      </c>
      <c r="K1341" s="627">
        <v>0.79479142466668751</v>
      </c>
    </row>
    <row r="1342" spans="1:11" ht="15" x14ac:dyDescent="0.25">
      <c r="A1342" s="626">
        <v>0.79513864666668754</v>
      </c>
      <c r="K1342" s="626">
        <v>0.79513864666668754</v>
      </c>
    </row>
    <row r="1343" spans="1:11" x14ac:dyDescent="0.2">
      <c r="A1343" s="627">
        <v>0.79548586866668758</v>
      </c>
      <c r="K1343" s="627">
        <v>0.79548586866668758</v>
      </c>
    </row>
    <row r="1344" spans="1:11" x14ac:dyDescent="0.2">
      <c r="A1344" s="627">
        <v>0.79583309066668761</v>
      </c>
      <c r="K1344" s="627">
        <v>0.79583309066668761</v>
      </c>
    </row>
    <row r="1345" spans="1:11" x14ac:dyDescent="0.2">
      <c r="A1345" s="627">
        <v>0.79618031266668765</v>
      </c>
      <c r="K1345" s="627">
        <v>0.79618031266668765</v>
      </c>
    </row>
    <row r="1346" spans="1:11" x14ac:dyDescent="0.2">
      <c r="A1346" s="627">
        <v>0.79652753466668769</v>
      </c>
      <c r="K1346" s="627">
        <v>0.79652753466668769</v>
      </c>
    </row>
    <row r="1347" spans="1:11" x14ac:dyDescent="0.2">
      <c r="A1347" s="627">
        <v>0.79687475666668772</v>
      </c>
      <c r="K1347" s="627">
        <v>0.79687475666668772</v>
      </c>
    </row>
    <row r="1348" spans="1:11" x14ac:dyDescent="0.2">
      <c r="A1348" s="627">
        <v>0.79722197866668776</v>
      </c>
      <c r="K1348" s="627">
        <v>0.79722197866668776</v>
      </c>
    </row>
    <row r="1349" spans="1:11" x14ac:dyDescent="0.2">
      <c r="A1349" s="627">
        <v>0.79756920066668779</v>
      </c>
      <c r="K1349" s="627">
        <v>0.79756920066668779</v>
      </c>
    </row>
    <row r="1350" spans="1:11" x14ac:dyDescent="0.2">
      <c r="A1350" s="627">
        <v>0.79791642266668783</v>
      </c>
      <c r="K1350" s="627">
        <v>0.79791642266668783</v>
      </c>
    </row>
    <row r="1351" spans="1:11" x14ac:dyDescent="0.2">
      <c r="A1351" s="627">
        <v>0.79826364466668787</v>
      </c>
      <c r="K1351" s="627">
        <v>0.79826364466668787</v>
      </c>
    </row>
    <row r="1352" spans="1:11" ht="15" x14ac:dyDescent="0.25">
      <c r="A1352" s="626">
        <v>0.7986108666666879</v>
      </c>
      <c r="K1352" s="626">
        <v>0.7986108666666879</v>
      </c>
    </row>
    <row r="1353" spans="1:11" x14ac:dyDescent="0.2">
      <c r="A1353" s="627">
        <v>0.79895808866668794</v>
      </c>
      <c r="K1353" s="627">
        <v>0.79895808866668794</v>
      </c>
    </row>
    <row r="1354" spans="1:11" x14ac:dyDescent="0.2">
      <c r="A1354" s="627">
        <v>0.79930531066668797</v>
      </c>
      <c r="K1354" s="627">
        <v>0.79930531066668797</v>
      </c>
    </row>
    <row r="1355" spans="1:11" x14ac:dyDescent="0.2">
      <c r="A1355" s="627">
        <v>0.79965253266668801</v>
      </c>
      <c r="K1355" s="627">
        <v>0.79965253266668801</v>
      </c>
    </row>
    <row r="1356" spans="1:11" x14ac:dyDescent="0.2">
      <c r="A1356" s="627">
        <v>0.79999975466668805</v>
      </c>
      <c r="K1356" s="627">
        <v>0.79999975466668805</v>
      </c>
    </row>
    <row r="1357" spans="1:11" x14ac:dyDescent="0.2">
      <c r="A1357" s="627">
        <v>0.80034697666668808</v>
      </c>
      <c r="K1357" s="627">
        <v>0.80034697666668808</v>
      </c>
    </row>
    <row r="1358" spans="1:11" x14ac:dyDescent="0.2">
      <c r="A1358" s="627">
        <v>0.80069419866668812</v>
      </c>
      <c r="K1358" s="627">
        <v>0.80069419866668812</v>
      </c>
    </row>
    <row r="1359" spans="1:11" x14ac:dyDescent="0.2">
      <c r="A1359" s="627">
        <v>0.80104142066668815</v>
      </c>
      <c r="K1359" s="627">
        <v>0.80104142066668815</v>
      </c>
    </row>
    <row r="1360" spans="1:11" x14ac:dyDescent="0.2">
      <c r="A1360" s="627">
        <v>0.80138864266668819</v>
      </c>
      <c r="K1360" s="627">
        <v>0.80138864266668819</v>
      </c>
    </row>
    <row r="1361" spans="1:11" x14ac:dyDescent="0.2">
      <c r="A1361" s="627">
        <v>0.80173586466668822</v>
      </c>
      <c r="K1361" s="627">
        <v>0.80173586466668822</v>
      </c>
    </row>
    <row r="1362" spans="1:11" ht="15" x14ac:dyDescent="0.25">
      <c r="A1362" s="626">
        <v>0.80208308666668826</v>
      </c>
      <c r="K1362" s="626">
        <v>0.80208308666668826</v>
      </c>
    </row>
    <row r="1363" spans="1:11" x14ac:dyDescent="0.2">
      <c r="A1363" s="627">
        <v>0.8024303086666883</v>
      </c>
      <c r="K1363" s="627">
        <v>0.8024303086666883</v>
      </c>
    </row>
    <row r="1364" spans="1:11" x14ac:dyDescent="0.2">
      <c r="A1364" s="627">
        <v>0.80277753066668833</v>
      </c>
      <c r="K1364" s="627">
        <v>0.80277753066668833</v>
      </c>
    </row>
    <row r="1365" spans="1:11" x14ac:dyDescent="0.2">
      <c r="A1365" s="627">
        <v>0.80312475266668837</v>
      </c>
      <c r="K1365" s="627">
        <v>0.80312475266668837</v>
      </c>
    </row>
    <row r="1366" spans="1:11" x14ac:dyDescent="0.2">
      <c r="A1366" s="627">
        <v>0.8034719746666884</v>
      </c>
      <c r="K1366" s="627">
        <v>0.8034719746666884</v>
      </c>
    </row>
    <row r="1367" spans="1:11" x14ac:dyDescent="0.2">
      <c r="A1367" s="627">
        <v>0.80381919666668844</v>
      </c>
      <c r="K1367" s="627">
        <v>0.80381919666668844</v>
      </c>
    </row>
    <row r="1368" spans="1:11" x14ac:dyDescent="0.2">
      <c r="A1368" s="627">
        <v>0.80416641866668848</v>
      </c>
      <c r="K1368" s="627">
        <v>0.80416641866668848</v>
      </c>
    </row>
    <row r="1369" spans="1:11" x14ac:dyDescent="0.2">
      <c r="A1369" s="627">
        <v>0.80451364066668851</v>
      </c>
      <c r="K1369" s="627">
        <v>0.80451364066668851</v>
      </c>
    </row>
    <row r="1370" spans="1:11" x14ac:dyDescent="0.2">
      <c r="A1370" s="627">
        <v>0.80486086266668855</v>
      </c>
      <c r="K1370" s="627">
        <v>0.80486086266668855</v>
      </c>
    </row>
    <row r="1371" spans="1:11" x14ac:dyDescent="0.2">
      <c r="A1371" s="627">
        <v>0.80520808466668858</v>
      </c>
      <c r="K1371" s="627">
        <v>0.80520808466668858</v>
      </c>
    </row>
    <row r="1372" spans="1:11" ht="15" x14ac:dyDescent="0.25">
      <c r="A1372" s="626">
        <v>0.80555530666668862</v>
      </c>
      <c r="K1372" s="626">
        <v>0.80555530666668862</v>
      </c>
    </row>
    <row r="1373" spans="1:11" x14ac:dyDescent="0.2">
      <c r="A1373" s="627">
        <v>0.80590252866668866</v>
      </c>
      <c r="K1373" s="627">
        <v>0.80590252866668866</v>
      </c>
    </row>
    <row r="1374" spans="1:11" x14ac:dyDescent="0.2">
      <c r="A1374" s="627">
        <v>0.80624975066668869</v>
      </c>
      <c r="K1374" s="627">
        <v>0.80624975066668869</v>
      </c>
    </row>
    <row r="1375" spans="1:11" x14ac:dyDescent="0.2">
      <c r="A1375" s="627">
        <v>0.80659697266668873</v>
      </c>
      <c r="K1375" s="627">
        <v>0.80659697266668873</v>
      </c>
    </row>
    <row r="1376" spans="1:11" x14ac:dyDescent="0.2">
      <c r="A1376" s="627">
        <v>0.80694419466668876</v>
      </c>
      <c r="K1376" s="627">
        <v>0.80694419466668876</v>
      </c>
    </row>
    <row r="1377" spans="1:11" x14ac:dyDescent="0.2">
      <c r="A1377" s="627">
        <v>0.8072914166666888</v>
      </c>
      <c r="K1377" s="627">
        <v>0.8072914166666888</v>
      </c>
    </row>
    <row r="1378" spans="1:11" x14ac:dyDescent="0.2">
      <c r="A1378" s="627">
        <v>0.80763863866668884</v>
      </c>
      <c r="K1378" s="627">
        <v>0.80763863866668884</v>
      </c>
    </row>
    <row r="1379" spans="1:11" x14ac:dyDescent="0.2">
      <c r="A1379" s="627">
        <v>0.80798586066668887</v>
      </c>
      <c r="K1379" s="627">
        <v>0.80798586066668887</v>
      </c>
    </row>
    <row r="1380" spans="1:11" x14ac:dyDescent="0.2">
      <c r="A1380" s="627">
        <v>0.80833308266668891</v>
      </c>
      <c r="K1380" s="627">
        <v>0.80833308266668891</v>
      </c>
    </row>
    <row r="1381" spans="1:11" x14ac:dyDescent="0.2">
      <c r="A1381" s="627">
        <v>0.80868030466668894</v>
      </c>
      <c r="K1381" s="627">
        <v>0.80868030466668894</v>
      </c>
    </row>
    <row r="1382" spans="1:11" ht="15" x14ac:dyDescent="0.25">
      <c r="A1382" s="626">
        <v>0.80902752666668898</v>
      </c>
      <c r="K1382" s="626">
        <v>0.80902752666668898</v>
      </c>
    </row>
    <row r="1383" spans="1:11" x14ac:dyDescent="0.2">
      <c r="A1383" s="627">
        <v>0.80937474866668901</v>
      </c>
      <c r="K1383" s="627">
        <v>0.80937474866668901</v>
      </c>
    </row>
    <row r="1384" spans="1:11" x14ac:dyDescent="0.2">
      <c r="A1384" s="627">
        <v>0.80972197066668905</v>
      </c>
      <c r="K1384" s="627">
        <v>0.80972197066668905</v>
      </c>
    </row>
    <row r="1385" spans="1:11" x14ac:dyDescent="0.2">
      <c r="A1385" s="627">
        <v>0.81006919266668909</v>
      </c>
      <c r="K1385" s="627">
        <v>0.81006919266668909</v>
      </c>
    </row>
    <row r="1386" spans="1:11" x14ac:dyDescent="0.2">
      <c r="A1386" s="627">
        <v>0.81041641466668912</v>
      </c>
      <c r="K1386" s="627">
        <v>0.81041641466668912</v>
      </c>
    </row>
    <row r="1387" spans="1:11" x14ac:dyDescent="0.2">
      <c r="A1387" s="627">
        <v>0.81076363666668916</v>
      </c>
      <c r="K1387" s="627">
        <v>0.81076363666668916</v>
      </c>
    </row>
    <row r="1388" spans="1:11" x14ac:dyDescent="0.2">
      <c r="A1388" s="627">
        <v>0.81111085866668919</v>
      </c>
      <c r="K1388" s="627">
        <v>0.81111085866668919</v>
      </c>
    </row>
    <row r="1389" spans="1:11" x14ac:dyDescent="0.2">
      <c r="A1389" s="627">
        <v>0.81145808066668923</v>
      </c>
      <c r="K1389" s="627">
        <v>0.81145808066668923</v>
      </c>
    </row>
    <row r="1390" spans="1:11" x14ac:dyDescent="0.2">
      <c r="A1390" s="627">
        <v>0.81180530266668927</v>
      </c>
      <c r="K1390" s="627">
        <v>0.81180530266668927</v>
      </c>
    </row>
    <row r="1391" spans="1:11" x14ac:dyDescent="0.2">
      <c r="A1391" s="627">
        <v>0.8121525246666893</v>
      </c>
      <c r="K1391" s="627">
        <v>0.8121525246666893</v>
      </c>
    </row>
    <row r="1392" spans="1:11" ht="15" x14ac:dyDescent="0.25">
      <c r="A1392" s="626">
        <v>0.81249974666668934</v>
      </c>
      <c r="K1392" s="626">
        <v>0.81249974666668934</v>
      </c>
    </row>
    <row r="1393" spans="1:11" x14ac:dyDescent="0.2">
      <c r="A1393" s="627">
        <v>0.81284696866668937</v>
      </c>
      <c r="K1393" s="627">
        <v>0.81284696866668937</v>
      </c>
    </row>
    <row r="1394" spans="1:11" x14ac:dyDescent="0.2">
      <c r="A1394" s="627">
        <v>0.81319419066668941</v>
      </c>
      <c r="K1394" s="627">
        <v>0.81319419066668941</v>
      </c>
    </row>
    <row r="1395" spans="1:11" x14ac:dyDescent="0.2">
      <c r="A1395" s="627">
        <v>0.81354141266668945</v>
      </c>
      <c r="K1395" s="627">
        <v>0.81354141266668945</v>
      </c>
    </row>
    <row r="1396" spans="1:11" x14ac:dyDescent="0.2">
      <c r="A1396" s="627">
        <v>0.81388863466668948</v>
      </c>
      <c r="K1396" s="627">
        <v>0.81388863466668948</v>
      </c>
    </row>
    <row r="1397" spans="1:11" x14ac:dyDescent="0.2">
      <c r="A1397" s="627">
        <v>0.81423585666668952</v>
      </c>
      <c r="K1397" s="627">
        <v>0.81423585666668952</v>
      </c>
    </row>
    <row r="1398" spans="1:11" x14ac:dyDescent="0.2">
      <c r="A1398" s="627">
        <v>0.81458307866668955</v>
      </c>
      <c r="K1398" s="627">
        <v>0.81458307866668955</v>
      </c>
    </row>
    <row r="1399" spans="1:11" x14ac:dyDescent="0.2">
      <c r="A1399" s="627">
        <v>0.81493030066668959</v>
      </c>
      <c r="K1399" s="627">
        <v>0.81493030066668959</v>
      </c>
    </row>
    <row r="1400" spans="1:11" x14ac:dyDescent="0.2">
      <c r="A1400" s="627">
        <v>0.81527752266668962</v>
      </c>
      <c r="K1400" s="627">
        <v>0.81527752266668962</v>
      </c>
    </row>
    <row r="1401" spans="1:11" x14ac:dyDescent="0.2">
      <c r="A1401" s="627">
        <v>0.81562474466668966</v>
      </c>
      <c r="K1401" s="627">
        <v>0.81562474466668966</v>
      </c>
    </row>
    <row r="1402" spans="1:11" ht="15" x14ac:dyDescent="0.25">
      <c r="A1402" s="626">
        <v>0.8159719666666897</v>
      </c>
      <c r="K1402" s="626">
        <v>0.8159719666666897</v>
      </c>
    </row>
    <row r="1403" spans="1:11" x14ac:dyDescent="0.2">
      <c r="A1403" s="627">
        <v>0.81631918866668973</v>
      </c>
      <c r="K1403" s="627">
        <v>0.81631918866668973</v>
      </c>
    </row>
    <row r="1404" spans="1:11" x14ac:dyDescent="0.2">
      <c r="A1404" s="627">
        <v>0.81666641066668977</v>
      </c>
      <c r="K1404" s="627">
        <v>0.81666641066668977</v>
      </c>
    </row>
    <row r="1405" spans="1:11" x14ac:dyDescent="0.2">
      <c r="A1405" s="627">
        <v>0.8170136326666898</v>
      </c>
      <c r="K1405" s="627">
        <v>0.8170136326666898</v>
      </c>
    </row>
    <row r="1406" spans="1:11" x14ac:dyDescent="0.2">
      <c r="A1406" s="627">
        <v>0.81736085466668984</v>
      </c>
      <c r="K1406" s="627">
        <v>0.81736085466668984</v>
      </c>
    </row>
    <row r="1407" spans="1:11" x14ac:dyDescent="0.2">
      <c r="A1407" s="627">
        <v>0.81770807666668988</v>
      </c>
      <c r="K1407" s="627">
        <v>0.81770807666668988</v>
      </c>
    </row>
    <row r="1408" spans="1:11" x14ac:dyDescent="0.2">
      <c r="A1408" s="627">
        <v>0.81805529866668991</v>
      </c>
      <c r="K1408" s="627">
        <v>0.81805529866668991</v>
      </c>
    </row>
    <row r="1409" spans="1:11" x14ac:dyDescent="0.2">
      <c r="A1409" s="627">
        <v>0.81840252066668995</v>
      </c>
      <c r="K1409" s="627">
        <v>0.81840252066668995</v>
      </c>
    </row>
    <row r="1410" spans="1:11" x14ac:dyDescent="0.2">
      <c r="A1410" s="627">
        <v>0.81874974266668998</v>
      </c>
      <c r="K1410" s="627">
        <v>0.81874974266668998</v>
      </c>
    </row>
    <row r="1411" spans="1:11" x14ac:dyDescent="0.2">
      <c r="A1411" s="627">
        <v>0.81909696466669002</v>
      </c>
      <c r="K1411" s="627">
        <v>0.81909696466669002</v>
      </c>
    </row>
    <row r="1412" spans="1:11" ht="15" x14ac:dyDescent="0.25">
      <c r="A1412" s="626">
        <v>0.81944418666669006</v>
      </c>
      <c r="K1412" s="626">
        <v>0.81944418666669006</v>
      </c>
    </row>
    <row r="1413" spans="1:11" x14ac:dyDescent="0.2">
      <c r="A1413" s="627">
        <v>0.81979140866669009</v>
      </c>
      <c r="K1413" s="627">
        <v>0.81979140866669009</v>
      </c>
    </row>
    <row r="1414" spans="1:11" x14ac:dyDescent="0.2">
      <c r="A1414" s="627">
        <v>0.82013863066669013</v>
      </c>
      <c r="K1414" s="627">
        <v>0.82013863066669013</v>
      </c>
    </row>
    <row r="1415" spans="1:11" x14ac:dyDescent="0.2">
      <c r="A1415" s="627">
        <v>0.82048585266669016</v>
      </c>
      <c r="K1415" s="627">
        <v>0.82048585266669016</v>
      </c>
    </row>
    <row r="1416" spans="1:11" x14ac:dyDescent="0.2">
      <c r="A1416" s="627">
        <v>0.8208330746666902</v>
      </c>
      <c r="K1416" s="627">
        <v>0.8208330746666902</v>
      </c>
    </row>
    <row r="1417" spans="1:11" x14ac:dyDescent="0.2">
      <c r="A1417" s="627">
        <v>0.82118029666669023</v>
      </c>
      <c r="K1417" s="627">
        <v>0.82118029666669023</v>
      </c>
    </row>
    <row r="1418" spans="1:11" x14ac:dyDescent="0.2">
      <c r="A1418" s="627">
        <v>0.82152751866669027</v>
      </c>
      <c r="K1418" s="627">
        <v>0.82152751866669027</v>
      </c>
    </row>
    <row r="1419" spans="1:11" x14ac:dyDescent="0.2">
      <c r="A1419" s="627">
        <v>0.82187474066669031</v>
      </c>
      <c r="K1419" s="627">
        <v>0.82187474066669031</v>
      </c>
    </row>
    <row r="1420" spans="1:11" x14ac:dyDescent="0.2">
      <c r="A1420" s="627">
        <v>0.82222196266669034</v>
      </c>
      <c r="K1420" s="627">
        <v>0.82222196266669034</v>
      </c>
    </row>
    <row r="1421" spans="1:11" x14ac:dyDescent="0.2">
      <c r="A1421" s="627">
        <v>0.82256918466669038</v>
      </c>
      <c r="K1421" s="627">
        <v>0.82256918466669038</v>
      </c>
    </row>
    <row r="1422" spans="1:11" ht="15" x14ac:dyDescent="0.25">
      <c r="A1422" s="626">
        <v>0.82291640666669041</v>
      </c>
      <c r="K1422" s="626">
        <v>0.82291640666669041</v>
      </c>
    </row>
    <row r="1423" spans="1:11" x14ac:dyDescent="0.2">
      <c r="A1423" s="627">
        <v>0.82326362866669045</v>
      </c>
      <c r="K1423" s="627">
        <v>0.82326362866669045</v>
      </c>
    </row>
    <row r="1424" spans="1:11" x14ac:dyDescent="0.2">
      <c r="A1424" s="627">
        <v>0.82361085066669049</v>
      </c>
      <c r="K1424" s="627">
        <v>0.82361085066669049</v>
      </c>
    </row>
    <row r="1425" spans="1:11" x14ac:dyDescent="0.2">
      <c r="A1425" s="627">
        <v>0.82395807266669052</v>
      </c>
      <c r="K1425" s="627">
        <v>0.82395807266669052</v>
      </c>
    </row>
    <row r="1426" spans="1:11" x14ac:dyDescent="0.2">
      <c r="A1426" s="627">
        <v>0.82430529466669056</v>
      </c>
      <c r="K1426" s="627">
        <v>0.82430529466669056</v>
      </c>
    </row>
    <row r="1427" spans="1:11" x14ac:dyDescent="0.2">
      <c r="A1427" s="627">
        <v>0.82465251666669059</v>
      </c>
      <c r="K1427" s="627">
        <v>0.82465251666669059</v>
      </c>
    </row>
    <row r="1428" spans="1:11" x14ac:dyDescent="0.2">
      <c r="A1428" s="627">
        <v>0.82499973866669063</v>
      </c>
      <c r="K1428" s="627">
        <v>0.82499973866669063</v>
      </c>
    </row>
    <row r="1429" spans="1:11" x14ac:dyDescent="0.2">
      <c r="A1429" s="627">
        <v>0.82534696066669067</v>
      </c>
      <c r="K1429" s="627">
        <v>0.82534696066669067</v>
      </c>
    </row>
    <row r="1430" spans="1:11" x14ac:dyDescent="0.2">
      <c r="A1430" s="627">
        <v>0.8256941826666907</v>
      </c>
      <c r="K1430" s="627">
        <v>0.8256941826666907</v>
      </c>
    </row>
    <row r="1431" spans="1:11" x14ac:dyDescent="0.2">
      <c r="A1431" s="627">
        <v>0.82604140466669074</v>
      </c>
      <c r="K1431" s="627">
        <v>0.82604140466669074</v>
      </c>
    </row>
  </sheetData>
  <pageMargins left="0.7" right="0.7" top="0.75" bottom="0.75" header="0.3" footer="0.3"/>
  <pageSetup paperSize="9" orientation="portrait" horizontalDpi="4294967293" verticalDpi="0" r:id="rId1"/>
  <headerFooter>
    <oddHeader xml:space="preserve">&amp;L
</oddHeader>
    <oddFooter xml:space="preserve">&amp;L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4C0C9-31AD-4DB2-BA5E-550BAB873F44}">
  <sheetPr codeName="Sheet12">
    <tabColor indexed="21"/>
  </sheetPr>
  <dimension ref="A1:F42"/>
  <sheetViews>
    <sheetView zoomScaleNormal="100" workbookViewId="0">
      <pane ySplit="5" topLeftCell="A6" activePane="bottomLeft" state="frozen"/>
      <selection pane="bottomLeft" activeCell="A11" sqref="A11"/>
    </sheetView>
  </sheetViews>
  <sheetFormatPr defaultRowHeight="14.25" x14ac:dyDescent="0.2"/>
  <cols>
    <col min="1" max="1" width="11.625" style="622" bestFit="1" customWidth="1"/>
    <col min="2" max="2" width="12.75" style="622" bestFit="1" customWidth="1"/>
    <col min="3" max="3" width="10.25" style="622" bestFit="1" customWidth="1"/>
    <col min="4" max="4" width="18.75" customWidth="1"/>
    <col min="5" max="5" width="14.25" bestFit="1" customWidth="1"/>
    <col min="6" max="6" width="11.25" bestFit="1" customWidth="1"/>
  </cols>
  <sheetData>
    <row r="1" spans="1:6" ht="56.85" customHeight="1" x14ac:dyDescent="0.2"/>
    <row r="2" spans="1:6" s="528" customFormat="1" ht="41.25" x14ac:dyDescent="0.6">
      <c r="A2" s="861" t="s">
        <v>370</v>
      </c>
      <c r="B2" s="861"/>
      <c r="C2" s="861"/>
      <c r="D2" s="861"/>
      <c r="E2" s="861"/>
      <c r="F2" s="861"/>
    </row>
    <row r="3" spans="1:6" s="529" customFormat="1" ht="15" x14ac:dyDescent="0.2">
      <c r="A3" s="859" t="s">
        <v>499</v>
      </c>
      <c r="B3" s="859"/>
      <c r="C3" s="859"/>
      <c r="D3" s="859"/>
      <c r="E3" s="859"/>
      <c r="F3" s="859"/>
    </row>
    <row r="4" spans="1:6" x14ac:dyDescent="0.2">
      <c r="A4" s="862" t="s">
        <v>347</v>
      </c>
      <c r="B4" s="862"/>
      <c r="C4" s="862"/>
      <c r="D4" s="862"/>
      <c r="E4" s="862"/>
      <c r="F4" s="862"/>
    </row>
    <row r="6" spans="1:6" ht="15.75" thickBot="1" x14ac:dyDescent="0.3">
      <c r="A6" s="685" t="s">
        <v>371</v>
      </c>
      <c r="B6" s="685" t="s">
        <v>372</v>
      </c>
      <c r="C6" s="685" t="s">
        <v>373</v>
      </c>
      <c r="D6" s="618" t="s">
        <v>199</v>
      </c>
      <c r="E6" s="618" t="s">
        <v>200</v>
      </c>
      <c r="F6" s="618" t="s">
        <v>349</v>
      </c>
    </row>
    <row r="7" spans="1:6" x14ac:dyDescent="0.2">
      <c r="A7" s="622">
        <v>0.4513888888888889</v>
      </c>
      <c r="B7" s="622">
        <v>0.4548611111111111</v>
      </c>
      <c r="D7" t="s">
        <v>9</v>
      </c>
      <c r="E7" t="s">
        <v>379</v>
      </c>
      <c r="F7" t="s">
        <v>446</v>
      </c>
    </row>
    <row r="8" spans="1:6" x14ac:dyDescent="0.2">
      <c r="A8" s="622">
        <v>0.45347222222222228</v>
      </c>
      <c r="B8" s="622">
        <v>0.4604166666666667</v>
      </c>
      <c r="C8" s="622">
        <v>0.46388888888888891</v>
      </c>
      <c r="D8" t="s">
        <v>15</v>
      </c>
      <c r="E8" t="s">
        <v>236</v>
      </c>
      <c r="F8" t="s">
        <v>248</v>
      </c>
    </row>
    <row r="9" spans="1:6" x14ac:dyDescent="0.2">
      <c r="A9" s="622">
        <v>0.45555555555555555</v>
      </c>
      <c r="B9" s="622">
        <v>0.45902777777777776</v>
      </c>
      <c r="D9" t="s">
        <v>9</v>
      </c>
      <c r="E9" t="s">
        <v>379</v>
      </c>
      <c r="F9" t="s">
        <v>447</v>
      </c>
    </row>
    <row r="11" spans="1:6" ht="30" customHeight="1" x14ac:dyDescent="0.2">
      <c r="A11" s="622">
        <v>0.46388888888888891</v>
      </c>
      <c r="B11" s="622">
        <v>0.47083333333333333</v>
      </c>
      <c r="D11" s="226" t="s">
        <v>500</v>
      </c>
      <c r="E11" t="s">
        <v>379</v>
      </c>
    </row>
    <row r="12" spans="1:6" x14ac:dyDescent="0.2">
      <c r="A12" s="622">
        <v>0.49444444444444446</v>
      </c>
      <c r="B12" s="622">
        <v>0.50138888888888888</v>
      </c>
      <c r="D12" t="s">
        <v>19</v>
      </c>
      <c r="E12" t="s">
        <v>380</v>
      </c>
    </row>
    <row r="14" spans="1:6" x14ac:dyDescent="0.2">
      <c r="A14" s="622">
        <v>0.5229166666666667</v>
      </c>
      <c r="B14" s="622">
        <v>0.52986111111111112</v>
      </c>
      <c r="C14" s="622">
        <v>0.53333333333333333</v>
      </c>
      <c r="D14" t="s">
        <v>23</v>
      </c>
      <c r="E14" t="s">
        <v>243</v>
      </c>
      <c r="F14" t="s">
        <v>248</v>
      </c>
    </row>
    <row r="15" spans="1:6" x14ac:dyDescent="0.2">
      <c r="A15" s="622">
        <v>0.53472222222222221</v>
      </c>
      <c r="B15" s="622">
        <v>0.53819444444444442</v>
      </c>
      <c r="D15" t="s">
        <v>9</v>
      </c>
      <c r="E15" t="s">
        <v>236</v>
      </c>
      <c r="F15" t="s">
        <v>357</v>
      </c>
    </row>
    <row r="16" spans="1:6" x14ac:dyDescent="0.2">
      <c r="A16" s="622">
        <v>0.53888888888888886</v>
      </c>
      <c r="B16" s="622">
        <v>0.54236111111111107</v>
      </c>
      <c r="D16" t="s">
        <v>9</v>
      </c>
      <c r="E16" t="s">
        <v>236</v>
      </c>
      <c r="F16" t="s">
        <v>358</v>
      </c>
    </row>
    <row r="18" spans="1:6" x14ac:dyDescent="0.2">
      <c r="A18" s="622">
        <v>0.54305555555555551</v>
      </c>
      <c r="B18" s="622">
        <v>0.54652777777777772</v>
      </c>
      <c r="D18" t="s">
        <v>9</v>
      </c>
      <c r="E18" t="s">
        <v>236</v>
      </c>
      <c r="F18" t="s">
        <v>359</v>
      </c>
    </row>
    <row r="19" spans="1:6" x14ac:dyDescent="0.2">
      <c r="A19" s="622">
        <v>0.55000000000000016</v>
      </c>
      <c r="B19" s="622">
        <v>0.55694444444444458</v>
      </c>
      <c r="C19" s="622">
        <v>0.56041666666666679</v>
      </c>
      <c r="D19" t="s">
        <v>20</v>
      </c>
      <c r="E19" t="s">
        <v>236</v>
      </c>
      <c r="F19" t="s">
        <v>248</v>
      </c>
    </row>
    <row r="20" spans="1:6" x14ac:dyDescent="0.2">
      <c r="A20" s="622">
        <v>0.55208333333333337</v>
      </c>
      <c r="B20" s="622">
        <v>0.55555555555555558</v>
      </c>
      <c r="D20" t="s">
        <v>8</v>
      </c>
      <c r="E20" t="s">
        <v>243</v>
      </c>
      <c r="F20" t="s">
        <v>357</v>
      </c>
    </row>
    <row r="21" spans="1:6" x14ac:dyDescent="0.2">
      <c r="A21" s="622">
        <v>0.55625000000000002</v>
      </c>
      <c r="B21" s="622">
        <v>0.55972222222222223</v>
      </c>
      <c r="D21" t="s">
        <v>8</v>
      </c>
      <c r="E21" t="s">
        <v>243</v>
      </c>
      <c r="F21" t="s">
        <v>358</v>
      </c>
    </row>
    <row r="22" spans="1:6" x14ac:dyDescent="0.2">
      <c r="A22" s="622">
        <v>0.56041666666666667</v>
      </c>
      <c r="B22" s="622">
        <v>0.56388888888888888</v>
      </c>
      <c r="D22" t="s">
        <v>8</v>
      </c>
      <c r="E22" t="s">
        <v>243</v>
      </c>
      <c r="F22" t="s">
        <v>359</v>
      </c>
    </row>
    <row r="23" spans="1:6" x14ac:dyDescent="0.2">
      <c r="A23" s="622">
        <v>0.56111111111111123</v>
      </c>
      <c r="B23" s="622">
        <v>0.56805555555555565</v>
      </c>
      <c r="C23" s="622">
        <v>0.57152777777777786</v>
      </c>
      <c r="D23" t="s">
        <v>26</v>
      </c>
      <c r="E23" t="s">
        <v>236</v>
      </c>
      <c r="F23" t="s">
        <v>248</v>
      </c>
    </row>
    <row r="25" spans="1:6" x14ac:dyDescent="0.2">
      <c r="A25" s="622">
        <v>0.58541666666666681</v>
      </c>
      <c r="B25" s="622">
        <v>0.59236111111111123</v>
      </c>
      <c r="D25" t="s">
        <v>23</v>
      </c>
      <c r="E25" t="s">
        <v>380</v>
      </c>
    </row>
    <row r="26" spans="1:6" x14ac:dyDescent="0.2">
      <c r="A26" s="622">
        <v>0.6166666666666667</v>
      </c>
      <c r="B26" s="622">
        <v>0.62013888888888891</v>
      </c>
      <c r="C26" s="622">
        <v>0.62291666666666667</v>
      </c>
      <c r="D26" t="s">
        <v>9</v>
      </c>
      <c r="E26" t="s">
        <v>236</v>
      </c>
      <c r="F26" t="s">
        <v>248</v>
      </c>
    </row>
    <row r="27" spans="1:6" x14ac:dyDescent="0.2">
      <c r="A27" s="622">
        <v>0.62361111111111112</v>
      </c>
      <c r="B27" s="622">
        <v>0.62708333333333333</v>
      </c>
      <c r="C27" s="622">
        <v>0.62986111111111109</v>
      </c>
      <c r="D27" t="s">
        <v>8</v>
      </c>
      <c r="E27" t="s">
        <v>243</v>
      </c>
      <c r="F27" t="s">
        <v>248</v>
      </c>
    </row>
    <row r="29" spans="1:6" x14ac:dyDescent="0.2">
      <c r="A29" s="622">
        <v>0.62638888888888899</v>
      </c>
      <c r="B29" s="622">
        <v>0.63333333333333341</v>
      </c>
      <c r="C29" s="622">
        <v>0.63680555555555562</v>
      </c>
      <c r="D29" t="s">
        <v>20</v>
      </c>
      <c r="E29" t="s">
        <v>243</v>
      </c>
      <c r="F29" t="s">
        <v>248</v>
      </c>
    </row>
    <row r="30" spans="1:6" x14ac:dyDescent="0.2">
      <c r="A30" s="622">
        <v>0.63055555555555565</v>
      </c>
      <c r="B30" s="622">
        <v>0.63750000000000007</v>
      </c>
      <c r="D30" t="s">
        <v>23</v>
      </c>
      <c r="E30" t="s">
        <v>379</v>
      </c>
      <c r="F30" t="s">
        <v>485</v>
      </c>
    </row>
    <row r="31" spans="1:6" x14ac:dyDescent="0.2">
      <c r="A31" s="622">
        <v>0.63263888888888886</v>
      </c>
      <c r="B31" s="622">
        <v>0.63611111111111107</v>
      </c>
      <c r="C31" s="622">
        <v>0.63958333333333328</v>
      </c>
      <c r="D31" t="s">
        <v>5</v>
      </c>
      <c r="E31" t="s">
        <v>236</v>
      </c>
      <c r="F31" t="s">
        <v>248</v>
      </c>
    </row>
    <row r="32" spans="1:6" x14ac:dyDescent="0.2">
      <c r="A32" s="622">
        <v>0.63888888888888895</v>
      </c>
      <c r="B32" s="622">
        <v>0.64236111111111116</v>
      </c>
      <c r="C32" s="622">
        <v>0.64583333333333337</v>
      </c>
      <c r="D32" t="s">
        <v>5</v>
      </c>
      <c r="E32" t="s">
        <v>243</v>
      </c>
      <c r="F32" t="s">
        <v>248</v>
      </c>
    </row>
    <row r="33" spans="1:6" x14ac:dyDescent="0.2">
      <c r="A33" s="622">
        <v>0.65138888888888902</v>
      </c>
      <c r="B33" s="622">
        <v>0.65833333333333344</v>
      </c>
      <c r="C33" s="622">
        <v>0.66180555555555565</v>
      </c>
      <c r="D33" t="s">
        <v>26</v>
      </c>
      <c r="E33" t="s">
        <v>243</v>
      </c>
      <c r="F33" t="s">
        <v>248</v>
      </c>
    </row>
    <row r="34" spans="1:6" x14ac:dyDescent="0.2">
      <c r="A34" s="622">
        <v>0.65347222222222223</v>
      </c>
      <c r="B34" s="622">
        <v>0.66041666666666665</v>
      </c>
      <c r="D34" t="s">
        <v>23</v>
      </c>
      <c r="E34" t="s">
        <v>379</v>
      </c>
      <c r="F34" t="s">
        <v>491</v>
      </c>
    </row>
    <row r="35" spans="1:6" x14ac:dyDescent="0.2">
      <c r="A35" s="622">
        <v>0.65972222222222221</v>
      </c>
      <c r="B35" s="622">
        <v>0.66319444444444442</v>
      </c>
      <c r="C35" s="622">
        <v>0.66597222222222219</v>
      </c>
      <c r="D35" t="s">
        <v>2</v>
      </c>
      <c r="E35" t="s">
        <v>236</v>
      </c>
      <c r="F35" t="s">
        <v>248</v>
      </c>
    </row>
    <row r="36" spans="1:6" x14ac:dyDescent="0.2">
      <c r="A36" s="622">
        <v>0.66319444444444453</v>
      </c>
      <c r="B36" s="622">
        <v>0.66666666666666674</v>
      </c>
      <c r="C36" s="622">
        <v>0.66944444444444451</v>
      </c>
      <c r="D36" t="s">
        <v>2</v>
      </c>
      <c r="E36" t="s">
        <v>243</v>
      </c>
      <c r="F36" t="s">
        <v>248</v>
      </c>
    </row>
    <row r="38" spans="1:6" x14ac:dyDescent="0.2">
      <c r="A38" s="622">
        <v>0.67847222222222225</v>
      </c>
      <c r="B38" s="622">
        <v>0.68194444444444446</v>
      </c>
      <c r="D38" t="s">
        <v>4</v>
      </c>
      <c r="E38" t="s">
        <v>380</v>
      </c>
      <c r="F38" t="s">
        <v>501</v>
      </c>
    </row>
    <row r="39" spans="1:6" x14ac:dyDescent="0.2">
      <c r="A39" s="622">
        <v>0.70208333333333339</v>
      </c>
      <c r="B39" s="622">
        <v>0.7055555555555556</v>
      </c>
      <c r="D39" t="s">
        <v>5</v>
      </c>
      <c r="E39" t="s">
        <v>379</v>
      </c>
      <c r="F39" t="s">
        <v>501</v>
      </c>
    </row>
    <row r="41" spans="1:6" x14ac:dyDescent="0.2">
      <c r="A41" s="622">
        <v>0.71111111111111125</v>
      </c>
      <c r="B41" s="622">
        <v>0.71458333333333346</v>
      </c>
      <c r="C41" s="622">
        <v>0.71736111111111123</v>
      </c>
      <c r="D41" t="s">
        <v>3</v>
      </c>
      <c r="E41" t="s">
        <v>236</v>
      </c>
      <c r="F41" t="s">
        <v>248</v>
      </c>
    </row>
    <row r="42" spans="1:6" x14ac:dyDescent="0.2">
      <c r="A42" s="622">
        <v>0.71458333333333335</v>
      </c>
      <c r="B42" s="622">
        <v>0.71805555555555556</v>
      </c>
      <c r="C42" s="622">
        <v>0.72083333333333333</v>
      </c>
      <c r="D42" t="s">
        <v>3</v>
      </c>
      <c r="E42" t="s">
        <v>243</v>
      </c>
      <c r="F42" t="s">
        <v>248</v>
      </c>
    </row>
  </sheetData>
  <sortState xmlns:xlrd2="http://schemas.microsoft.com/office/spreadsheetml/2017/richdata2" ref="A7:F4908">
    <sortCondition ref="A6:A16007"/>
  </sortState>
  <mergeCells count="3">
    <mergeCell ref="A2:F2"/>
    <mergeCell ref="A3:F3"/>
    <mergeCell ref="A4:F4"/>
  </mergeCells>
  <pageMargins left="0.7" right="0.7" top="0.75" bottom="0.75" header="0.3" footer="0.3"/>
  <pageSetup paperSize="9" orientation="portrait" verticalDpi="0" r:id="rId1"/>
  <headerFooter>
    <oddHeader xml:space="preserve">&amp;L
</oddHeader>
    <oddFooter xml:space="preserve">&amp;L
</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A3048-3E46-48A5-AA01-D71EA6026ADB}">
  <sheetPr codeName="Sheet10"/>
  <dimension ref="A1:D41"/>
  <sheetViews>
    <sheetView topLeftCell="A16" workbookViewId="0">
      <selection activeCell="L28" sqref="L28"/>
    </sheetView>
  </sheetViews>
  <sheetFormatPr defaultRowHeight="14.25" x14ac:dyDescent="0.2"/>
  <cols>
    <col min="1" max="1" width="9.25" bestFit="1" customWidth="1"/>
    <col min="2" max="2" width="20.25" bestFit="1" customWidth="1"/>
    <col min="3" max="3" width="8.625" bestFit="1" customWidth="1"/>
    <col min="4" max="4" width="3.625" bestFit="1" customWidth="1"/>
  </cols>
  <sheetData>
    <row r="1" spans="1:4" x14ac:dyDescent="0.2">
      <c r="A1" t="s">
        <v>183</v>
      </c>
    </row>
    <row r="2" spans="1:4" x14ac:dyDescent="0.2">
      <c r="A2" s="619">
        <v>0.72569444444444453</v>
      </c>
      <c r="B2" s="620" t="s">
        <v>22</v>
      </c>
      <c r="C2" s="621" t="s">
        <v>236</v>
      </c>
      <c r="D2" s="513" t="s">
        <v>251</v>
      </c>
    </row>
    <row r="3" spans="1:4" x14ac:dyDescent="0.2">
      <c r="A3" s="619">
        <v>0.75069444444444444</v>
      </c>
      <c r="B3" s="620" t="s">
        <v>15</v>
      </c>
      <c r="C3" s="621" t="s">
        <v>243</v>
      </c>
      <c r="D3" s="513" t="s">
        <v>251</v>
      </c>
    </row>
    <row r="4" spans="1:4" x14ac:dyDescent="0.2">
      <c r="A4" s="619">
        <v>0.81597222222222221</v>
      </c>
      <c r="B4" s="620" t="s">
        <v>22</v>
      </c>
      <c r="C4" s="621" t="s">
        <v>243</v>
      </c>
      <c r="D4" s="513" t="s">
        <v>251</v>
      </c>
    </row>
    <row r="5" spans="1:4" x14ac:dyDescent="0.2">
      <c r="A5" s="619">
        <v>0.86597222222222225</v>
      </c>
      <c r="B5" s="620" t="s">
        <v>17</v>
      </c>
      <c r="C5" s="621" t="s">
        <v>236</v>
      </c>
      <c r="D5" s="513" t="s">
        <v>251</v>
      </c>
    </row>
    <row r="6" spans="1:4" x14ac:dyDescent="0.2">
      <c r="A6" s="619">
        <v>0.86805555555555547</v>
      </c>
      <c r="B6" s="620" t="s">
        <v>1</v>
      </c>
      <c r="C6" s="621" t="s">
        <v>236</v>
      </c>
      <c r="D6" s="513" t="s">
        <v>251</v>
      </c>
    </row>
    <row r="7" spans="1:4" x14ac:dyDescent="0.2">
      <c r="A7" s="619">
        <v>0.87013888888888891</v>
      </c>
      <c r="B7" s="620" t="s">
        <v>1</v>
      </c>
      <c r="C7" s="621" t="s">
        <v>243</v>
      </c>
      <c r="D7" s="513" t="s">
        <v>251</v>
      </c>
    </row>
    <row r="8" spans="1:4" x14ac:dyDescent="0.2">
      <c r="A8" s="619">
        <v>0.88611111111111107</v>
      </c>
      <c r="B8" s="620" t="s">
        <v>19</v>
      </c>
      <c r="C8" s="621" t="s">
        <v>243</v>
      </c>
      <c r="D8" s="513" t="s">
        <v>251</v>
      </c>
    </row>
    <row r="9" spans="1:4" x14ac:dyDescent="0.2">
      <c r="A9" s="619">
        <v>0.90208333333333324</v>
      </c>
      <c r="B9" s="620" t="s">
        <v>249</v>
      </c>
      <c r="C9" s="621" t="s">
        <v>236</v>
      </c>
      <c r="D9" s="513" t="s">
        <v>251</v>
      </c>
    </row>
    <row r="10" spans="1:4" x14ac:dyDescent="0.2">
      <c r="A10" s="619">
        <v>0.90416666666666667</v>
      </c>
      <c r="B10" s="620" t="s">
        <v>24</v>
      </c>
      <c r="C10" s="621" t="s">
        <v>236</v>
      </c>
      <c r="D10" s="513" t="s">
        <v>251</v>
      </c>
    </row>
    <row r="11" spans="1:4" x14ac:dyDescent="0.2">
      <c r="A11" s="619">
        <v>0.90625</v>
      </c>
      <c r="B11" s="620" t="s">
        <v>249</v>
      </c>
      <c r="C11" s="621" t="s">
        <v>243</v>
      </c>
      <c r="D11" s="513" t="s">
        <v>251</v>
      </c>
    </row>
    <row r="12" spans="1:4" x14ac:dyDescent="0.2">
      <c r="A12" s="619"/>
      <c r="B12" s="620"/>
      <c r="C12" s="621"/>
      <c r="D12" s="513"/>
    </row>
    <row r="13" spans="1:4" x14ac:dyDescent="0.2">
      <c r="A13" t="s">
        <v>374</v>
      </c>
    </row>
    <row r="14" spans="1:4" x14ac:dyDescent="0.2">
      <c r="A14" s="619">
        <v>0.52430555555555558</v>
      </c>
      <c r="B14" s="620" t="s">
        <v>7</v>
      </c>
      <c r="C14" s="621" t="s">
        <v>236</v>
      </c>
      <c r="D14" s="513" t="s">
        <v>251</v>
      </c>
    </row>
    <row r="15" spans="1:4" x14ac:dyDescent="0.2">
      <c r="A15" s="619">
        <v>0.5444444444444444</v>
      </c>
      <c r="B15" s="620" t="s">
        <v>7</v>
      </c>
      <c r="C15" s="621" t="s">
        <v>243</v>
      </c>
      <c r="D15" s="513" t="s">
        <v>251</v>
      </c>
    </row>
    <row r="16" spans="1:4" x14ac:dyDescent="0.2">
      <c r="A16" s="619">
        <v>0.625</v>
      </c>
      <c r="B16" s="620" t="s">
        <v>24</v>
      </c>
      <c r="C16" s="621" t="s">
        <v>243</v>
      </c>
      <c r="D16" s="513" t="s">
        <v>251</v>
      </c>
    </row>
    <row r="17" spans="1:4" x14ac:dyDescent="0.2">
      <c r="A17" s="619">
        <v>0.64236111111111105</v>
      </c>
      <c r="B17" s="620" t="s">
        <v>4</v>
      </c>
      <c r="C17" s="621" t="s">
        <v>236</v>
      </c>
      <c r="D17" s="513" t="s">
        <v>251</v>
      </c>
    </row>
    <row r="18" spans="1:4" x14ac:dyDescent="0.2">
      <c r="A18" s="619">
        <v>0.64444444444444449</v>
      </c>
      <c r="B18" s="620" t="s">
        <v>4</v>
      </c>
      <c r="C18" s="621" t="s">
        <v>243</v>
      </c>
      <c r="D18" s="513" t="s">
        <v>251</v>
      </c>
    </row>
    <row r="19" spans="1:4" x14ac:dyDescent="0.2">
      <c r="A19" s="619">
        <v>0.66249999999999998</v>
      </c>
      <c r="B19" s="620" t="s">
        <v>10</v>
      </c>
      <c r="C19" s="621" t="s">
        <v>236</v>
      </c>
      <c r="D19" s="513" t="s">
        <v>251</v>
      </c>
    </row>
    <row r="20" spans="1:4" x14ac:dyDescent="0.2">
      <c r="A20" s="619">
        <v>0.6645833333333333</v>
      </c>
      <c r="B20" s="620" t="s">
        <v>10</v>
      </c>
      <c r="C20" s="621" t="s">
        <v>243</v>
      </c>
      <c r="D20" s="513" t="s">
        <v>251</v>
      </c>
    </row>
    <row r="21" spans="1:4" x14ac:dyDescent="0.2">
      <c r="A21" s="619">
        <v>0.70347222222222217</v>
      </c>
      <c r="B21" s="620" t="s">
        <v>19</v>
      </c>
      <c r="C21" s="621" t="s">
        <v>236</v>
      </c>
      <c r="D21" s="513" t="s">
        <v>251</v>
      </c>
    </row>
    <row r="22" spans="1:4" x14ac:dyDescent="0.2">
      <c r="A22" s="619">
        <v>0.72430555555555554</v>
      </c>
      <c r="B22" s="620" t="s">
        <v>17</v>
      </c>
      <c r="C22" s="621" t="s">
        <v>243</v>
      </c>
      <c r="D22" s="513" t="s">
        <v>251</v>
      </c>
    </row>
    <row r="23" spans="1:4" x14ac:dyDescent="0.2">
      <c r="A23" s="619">
        <v>0.74791666666666667</v>
      </c>
      <c r="B23" s="620" t="s">
        <v>23</v>
      </c>
      <c r="C23" s="621" t="s">
        <v>236</v>
      </c>
      <c r="D23" s="513" t="s">
        <v>251</v>
      </c>
    </row>
    <row r="24" spans="1:4" x14ac:dyDescent="0.2">
      <c r="A24" s="619"/>
      <c r="B24" s="620"/>
      <c r="C24" s="621"/>
      <c r="D24" s="513"/>
    </row>
    <row r="25" spans="1:4" x14ac:dyDescent="0.2">
      <c r="A25" t="s">
        <v>499</v>
      </c>
    </row>
    <row r="26" spans="1:4" x14ac:dyDescent="0.2">
      <c r="A26" s="619">
        <v>0.58333333333333337</v>
      </c>
      <c r="B26" s="620" t="s">
        <v>15</v>
      </c>
      <c r="C26" s="621" t="s">
        <v>236</v>
      </c>
      <c r="D26" s="513" t="s">
        <v>251</v>
      </c>
    </row>
    <row r="27" spans="1:4" x14ac:dyDescent="0.2">
      <c r="A27" s="619">
        <v>0.60763888888888895</v>
      </c>
      <c r="B27" s="620" t="s">
        <v>23</v>
      </c>
      <c r="C27" s="621" t="s">
        <v>243</v>
      </c>
      <c r="D27" s="513" t="s">
        <v>251</v>
      </c>
    </row>
    <row r="28" spans="1:4" x14ac:dyDescent="0.2">
      <c r="A28" s="619">
        <v>0.65208333333333335</v>
      </c>
      <c r="B28" s="620" t="s">
        <v>26</v>
      </c>
      <c r="C28" s="621" t="s">
        <v>236</v>
      </c>
      <c r="D28" s="513" t="s">
        <v>251</v>
      </c>
    </row>
    <row r="29" spans="1:4" x14ac:dyDescent="0.2">
      <c r="A29" s="619">
        <v>0.65416666666666667</v>
      </c>
      <c r="B29" s="620" t="s">
        <v>20</v>
      </c>
      <c r="C29" s="621" t="s">
        <v>236</v>
      </c>
      <c r="D29" s="513" t="s">
        <v>251</v>
      </c>
    </row>
    <row r="30" spans="1:4" x14ac:dyDescent="0.2">
      <c r="A30" s="619">
        <v>0.65625</v>
      </c>
      <c r="B30" s="620" t="s">
        <v>9</v>
      </c>
      <c r="C30" s="621" t="s">
        <v>236</v>
      </c>
      <c r="D30" s="513" t="s">
        <v>251</v>
      </c>
    </row>
    <row r="31" spans="1:4" x14ac:dyDescent="0.2">
      <c r="A31" s="619">
        <v>0.65833333333333333</v>
      </c>
      <c r="B31" s="620" t="s">
        <v>8</v>
      </c>
      <c r="C31" s="621" t="s">
        <v>243</v>
      </c>
      <c r="D31" s="513" t="s">
        <v>251</v>
      </c>
    </row>
    <row r="32" spans="1:4" x14ac:dyDescent="0.2">
      <c r="A32" s="619">
        <v>0.67569444444444438</v>
      </c>
      <c r="B32" s="620" t="s">
        <v>5</v>
      </c>
      <c r="C32" s="621" t="s">
        <v>236</v>
      </c>
      <c r="D32" s="513" t="s">
        <v>251</v>
      </c>
    </row>
    <row r="33" spans="1:4" x14ac:dyDescent="0.2">
      <c r="A33" s="619">
        <v>0.6777777777777777</v>
      </c>
      <c r="B33" s="620" t="s">
        <v>5</v>
      </c>
      <c r="C33" s="621" t="s">
        <v>243</v>
      </c>
      <c r="D33" s="513" t="s">
        <v>251</v>
      </c>
    </row>
    <row r="34" spans="1:4" x14ac:dyDescent="0.2">
      <c r="A34" s="619">
        <v>0.69097222222222221</v>
      </c>
      <c r="B34" s="620" t="s">
        <v>2</v>
      </c>
      <c r="C34" s="621" t="s">
        <v>236</v>
      </c>
      <c r="D34" s="513" t="s">
        <v>251</v>
      </c>
    </row>
    <row r="35" spans="1:4" x14ac:dyDescent="0.2">
      <c r="A35" s="619">
        <v>0.69305555555555554</v>
      </c>
      <c r="B35" s="620" t="s">
        <v>2</v>
      </c>
      <c r="C35" s="621" t="s">
        <v>243</v>
      </c>
      <c r="D35" s="513" t="s">
        <v>251</v>
      </c>
    </row>
    <row r="36" spans="1:4" x14ac:dyDescent="0.2">
      <c r="A36" s="619">
        <v>0.69513888888888886</v>
      </c>
      <c r="B36" s="620" t="s">
        <v>30</v>
      </c>
      <c r="C36" s="621" t="s">
        <v>243</v>
      </c>
      <c r="D36" s="513" t="s">
        <v>251</v>
      </c>
    </row>
    <row r="37" spans="1:4" x14ac:dyDescent="0.2">
      <c r="A37" s="619">
        <v>0.71319444444444446</v>
      </c>
      <c r="B37" s="620" t="s">
        <v>20</v>
      </c>
      <c r="C37" s="621" t="s">
        <v>243</v>
      </c>
      <c r="D37" s="513" t="s">
        <v>251</v>
      </c>
    </row>
    <row r="38" spans="1:4" x14ac:dyDescent="0.2">
      <c r="A38" s="619">
        <v>0.71527777777777779</v>
      </c>
      <c r="B38" s="620" t="s">
        <v>26</v>
      </c>
      <c r="C38" s="621" t="s">
        <v>243</v>
      </c>
      <c r="D38" s="513" t="s">
        <v>251</v>
      </c>
    </row>
    <row r="39" spans="1:4" x14ac:dyDescent="0.2">
      <c r="A39" s="619">
        <v>0.72499999999999998</v>
      </c>
      <c r="B39" s="620" t="s">
        <v>31</v>
      </c>
      <c r="C39" s="621" t="s">
        <v>236</v>
      </c>
      <c r="D39" s="513" t="s">
        <v>251</v>
      </c>
    </row>
    <row r="40" spans="1:4" x14ac:dyDescent="0.2">
      <c r="A40" s="619">
        <v>0.73611111111111116</v>
      </c>
      <c r="B40" s="620" t="s">
        <v>3</v>
      </c>
      <c r="C40" s="621" t="s">
        <v>236</v>
      </c>
      <c r="D40" s="513" t="s">
        <v>251</v>
      </c>
    </row>
    <row r="41" spans="1:4" x14ac:dyDescent="0.2">
      <c r="A41" s="619">
        <v>0.73819444444444438</v>
      </c>
      <c r="B41" s="620" t="s">
        <v>3</v>
      </c>
      <c r="C41" s="621" t="s">
        <v>243</v>
      </c>
      <c r="D41" s="513" t="s">
        <v>251</v>
      </c>
    </row>
  </sheetData>
  <pageMargins left="0.7" right="0.7" top="0.75" bottom="0.75" header="0.3" footer="0.3"/>
  <pageSetup paperSize="9" orientation="portrait" horizontalDpi="4294967293" verticalDpi="0" r:id="rId1"/>
  <headerFooter>
    <oddHeader xml:space="preserve">&amp;L
</oddHeader>
    <oddFooter xml:space="preserve">&amp;L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2">
    <tabColor theme="9" tint="-0.499984740745262"/>
    <pageSetUpPr fitToPage="1"/>
  </sheetPr>
  <dimension ref="A1:BZ92"/>
  <sheetViews>
    <sheetView zoomScale="90" zoomScaleNormal="90" workbookViewId="0">
      <pane xSplit="5" ySplit="3" topLeftCell="F4" activePane="bottomRight" state="frozen"/>
      <selection pane="topRight" activeCell="F1" sqref="F1"/>
      <selection pane="bottomLeft" activeCell="A4" sqref="A4"/>
      <selection pane="bottomRight" activeCell="G4" sqref="G4"/>
    </sheetView>
  </sheetViews>
  <sheetFormatPr defaultColWidth="9" defaultRowHeight="12.75" x14ac:dyDescent="0.2"/>
  <cols>
    <col min="1" max="1" width="16.25" style="233" bestFit="1" customWidth="1"/>
    <col min="2" max="2" width="2.5" style="69" bestFit="1" customWidth="1"/>
    <col min="3" max="3" width="1.625" style="224" customWidth="1"/>
    <col min="4" max="5" width="1.75" style="224" hidden="1" customWidth="1"/>
    <col min="6" max="7" width="5.625" style="3" customWidth="1"/>
    <col min="8" max="9" width="1.625" style="224" hidden="1" customWidth="1"/>
    <col min="10" max="10" width="1.625" style="224" customWidth="1"/>
    <col min="11" max="12" width="1.75" style="224" hidden="1" customWidth="1"/>
    <col min="13" max="14" width="5.625" style="3" customWidth="1"/>
    <col min="15" max="16" width="1.625" style="224" hidden="1" customWidth="1"/>
    <col min="17" max="17" width="1.625" style="224" customWidth="1"/>
    <col min="18" max="19" width="1.625" style="224" hidden="1" customWidth="1"/>
    <col min="20" max="21" width="5.625" style="3" customWidth="1"/>
    <col min="22" max="23" width="1.625" style="224" hidden="1" customWidth="1"/>
    <col min="24" max="24" width="1.625" style="224" customWidth="1"/>
    <col min="25" max="26" width="1.625" style="224" hidden="1" customWidth="1"/>
    <col min="27" max="28" width="5.625" style="3" customWidth="1"/>
    <col min="29" max="30" width="1.625" style="224" hidden="1" customWidth="1"/>
    <col min="31" max="31" width="1.625" style="224" customWidth="1"/>
    <col min="32" max="33" width="1.625" style="224" hidden="1" customWidth="1"/>
    <col min="34" max="35" width="5.625" style="3" customWidth="1"/>
    <col min="36" max="37" width="1.625" style="224" hidden="1" customWidth="1"/>
    <col min="38" max="38" width="1.625" style="224" customWidth="1"/>
    <col min="39" max="40" width="1.625" style="224" hidden="1" customWidth="1"/>
    <col min="41" max="42" width="5.625" style="3" customWidth="1"/>
    <col min="43" max="44" width="1.625" style="224" hidden="1" customWidth="1"/>
    <col min="45" max="45" width="1.625" style="224" customWidth="1"/>
    <col min="46" max="47" width="1.625" style="224" hidden="1" customWidth="1"/>
    <col min="48" max="49" width="5.625" style="3" customWidth="1"/>
    <col min="50" max="51" width="1.625" style="224" hidden="1" customWidth="1"/>
    <col min="52" max="52" width="1.625" style="224" customWidth="1"/>
    <col min="53" max="54" width="1.625" style="224" hidden="1" customWidth="1"/>
    <col min="55" max="56" width="5.625" style="3" customWidth="1"/>
    <col min="57" max="58" width="1.625" style="224" hidden="1" customWidth="1"/>
    <col min="59" max="59" width="1.625" style="224" customWidth="1"/>
    <col min="60" max="61" width="1.625" style="224" hidden="1" customWidth="1"/>
    <col min="62" max="62" width="5.625" style="3" customWidth="1"/>
    <col min="63" max="63" width="5.625" style="3" bestFit="1" customWidth="1"/>
    <col min="64" max="65" width="1.875" style="224" hidden="1" customWidth="1"/>
    <col min="66" max="66" width="1.625" style="224" customWidth="1"/>
    <col min="67" max="68" width="1.875" style="224" hidden="1" customWidth="1"/>
    <col min="69" max="70" width="5.625" style="3" customWidth="1"/>
    <col min="71" max="72" width="1.625" style="3" hidden="1" customWidth="1"/>
    <col min="73" max="73" width="1.625" style="3" customWidth="1"/>
    <col min="74" max="74" width="2.75" style="69" bestFit="1" customWidth="1"/>
    <col min="75" max="75" width="16.25" style="3" bestFit="1" customWidth="1"/>
    <col min="76" max="16384" width="9" style="3"/>
  </cols>
  <sheetData>
    <row r="1" spans="1:75" ht="13.5" thickBot="1" x14ac:dyDescent="0.25">
      <c r="C1" s="237"/>
      <c r="D1" s="237"/>
      <c r="E1" s="237"/>
      <c r="F1" s="918" t="s">
        <v>502</v>
      </c>
      <c r="G1" s="919"/>
      <c r="H1" s="349"/>
      <c r="I1" s="237"/>
      <c r="J1" s="237"/>
      <c r="K1" s="237"/>
      <c r="L1" s="237"/>
      <c r="M1" s="918" t="s">
        <v>503</v>
      </c>
      <c r="N1" s="919"/>
      <c r="O1" s="349"/>
      <c r="P1" s="237"/>
      <c r="Q1" s="237"/>
      <c r="R1" s="237"/>
      <c r="S1" s="237"/>
      <c r="T1" s="918" t="s">
        <v>504</v>
      </c>
      <c r="U1" s="919"/>
      <c r="V1" s="349"/>
      <c r="W1" s="237"/>
      <c r="X1" s="237"/>
      <c r="Y1" s="237"/>
      <c r="Z1" s="237"/>
      <c r="AA1" s="918" t="s">
        <v>505</v>
      </c>
      <c r="AB1" s="919"/>
      <c r="AC1" s="349"/>
      <c r="AD1" s="237"/>
      <c r="AE1" s="237"/>
      <c r="AF1" s="237"/>
      <c r="AG1" s="237"/>
      <c r="AH1" s="918" t="s">
        <v>506</v>
      </c>
      <c r="AI1" s="919"/>
      <c r="AJ1" s="349"/>
      <c r="AK1" s="237"/>
      <c r="AL1" s="237"/>
      <c r="AM1" s="237"/>
      <c r="AN1" s="237"/>
      <c r="AO1" s="918" t="s">
        <v>507</v>
      </c>
      <c r="AP1" s="919"/>
      <c r="AQ1" s="349"/>
      <c r="AR1" s="237"/>
      <c r="AS1" s="237"/>
      <c r="AT1" s="237"/>
      <c r="AU1" s="237"/>
      <c r="AV1" s="918" t="s">
        <v>508</v>
      </c>
      <c r="AW1" s="919"/>
      <c r="AX1" s="349"/>
      <c r="AY1" s="237"/>
      <c r="AZ1" s="237"/>
      <c r="BA1" s="237"/>
      <c r="BB1" s="237"/>
      <c r="BC1" s="918" t="s">
        <v>509</v>
      </c>
      <c r="BD1" s="919"/>
      <c r="BE1" s="349"/>
      <c r="BF1" s="237"/>
      <c r="BG1" s="237"/>
      <c r="BH1" s="237"/>
      <c r="BI1" s="237"/>
      <c r="BJ1" s="918" t="s">
        <v>503</v>
      </c>
      <c r="BK1" s="919"/>
      <c r="BL1" s="349"/>
      <c r="BM1" s="237"/>
      <c r="BN1" s="237"/>
      <c r="BO1" s="237"/>
      <c r="BP1" s="237"/>
      <c r="BQ1" s="918" t="s">
        <v>504</v>
      </c>
      <c r="BR1" s="919"/>
      <c r="BS1" s="239"/>
      <c r="BT1" s="706"/>
      <c r="BU1" s="706"/>
    </row>
    <row r="2" spans="1:75" ht="13.5" thickBot="1" x14ac:dyDescent="0.25">
      <c r="C2" s="237"/>
      <c r="D2" s="237"/>
      <c r="E2" s="237"/>
      <c r="F2" s="916" t="s">
        <v>510</v>
      </c>
      <c r="G2" s="917"/>
      <c r="H2" s="237"/>
      <c r="I2" s="237"/>
      <c r="J2" s="237"/>
      <c r="K2" s="237"/>
      <c r="L2" s="237"/>
      <c r="M2" s="916" t="s">
        <v>511</v>
      </c>
      <c r="N2" s="917"/>
      <c r="O2" s="237"/>
      <c r="P2" s="237"/>
      <c r="Q2" s="237"/>
      <c r="R2" s="237"/>
      <c r="S2" s="237"/>
      <c r="T2" s="916" t="s">
        <v>512</v>
      </c>
      <c r="U2" s="917"/>
      <c r="V2" s="237"/>
      <c r="W2" s="237"/>
      <c r="X2" s="237"/>
      <c r="Y2" s="237"/>
      <c r="Z2" s="237"/>
      <c r="AA2" s="916" t="s">
        <v>513</v>
      </c>
      <c r="AB2" s="917"/>
      <c r="AC2" s="237"/>
      <c r="AD2" s="237"/>
      <c r="AE2" s="237"/>
      <c r="AF2" s="237"/>
      <c r="AG2" s="237"/>
      <c r="AH2" s="916" t="s">
        <v>514</v>
      </c>
      <c r="AI2" s="917"/>
      <c r="AJ2" s="237"/>
      <c r="AK2" s="237"/>
      <c r="AL2" s="237"/>
      <c r="AM2" s="237"/>
      <c r="AN2" s="237"/>
      <c r="AO2" s="916" t="s">
        <v>515</v>
      </c>
      <c r="AP2" s="917"/>
      <c r="AQ2" s="237"/>
      <c r="AR2" s="237"/>
      <c r="AS2" s="237"/>
      <c r="AT2" s="237"/>
      <c r="AU2" s="237"/>
      <c r="AV2" s="916" t="s">
        <v>516</v>
      </c>
      <c r="AW2" s="917"/>
      <c r="AX2" s="237"/>
      <c r="AY2" s="237"/>
      <c r="AZ2" s="237"/>
      <c r="BA2" s="237"/>
      <c r="BB2" s="237"/>
      <c r="BC2" s="916" t="s">
        <v>517</v>
      </c>
      <c r="BD2" s="917"/>
      <c r="BE2" s="237"/>
      <c r="BF2" s="237"/>
      <c r="BG2" s="237"/>
      <c r="BH2" s="237"/>
      <c r="BI2" s="237"/>
      <c r="BJ2" s="916" t="s">
        <v>518</v>
      </c>
      <c r="BK2" s="917"/>
      <c r="BL2" s="237"/>
      <c r="BM2" s="237"/>
      <c r="BN2" s="237"/>
      <c r="BO2" s="237"/>
      <c r="BP2" s="237"/>
      <c r="BQ2" s="916" t="s">
        <v>519</v>
      </c>
      <c r="BR2" s="917"/>
      <c r="BS2" s="237"/>
      <c r="BT2" s="237"/>
      <c r="BU2" s="237"/>
    </row>
    <row r="3" spans="1:75" ht="13.5" thickBot="1" x14ac:dyDescent="0.25">
      <c r="C3" s="237"/>
      <c r="D3" s="237"/>
      <c r="E3" s="237"/>
      <c r="F3" s="70" t="s">
        <v>520</v>
      </c>
      <c r="G3" s="71" t="s">
        <v>521</v>
      </c>
      <c r="H3" s="237"/>
      <c r="I3" s="237"/>
      <c r="J3" s="237"/>
      <c r="K3" s="237"/>
      <c r="L3" s="237"/>
      <c r="M3" s="70" t="s">
        <v>520</v>
      </c>
      <c r="N3" s="71" t="s">
        <v>521</v>
      </c>
      <c r="O3" s="237"/>
      <c r="P3" s="237"/>
      <c r="Q3" s="237"/>
      <c r="R3" s="237"/>
      <c r="S3" s="237"/>
      <c r="T3" s="70" t="s">
        <v>520</v>
      </c>
      <c r="U3" s="71" t="s">
        <v>521</v>
      </c>
      <c r="V3" s="237"/>
      <c r="W3" s="237"/>
      <c r="X3" s="237"/>
      <c r="Y3" s="237"/>
      <c r="Z3" s="237"/>
      <c r="AA3" s="70" t="s">
        <v>520</v>
      </c>
      <c r="AB3" s="71" t="s">
        <v>521</v>
      </c>
      <c r="AC3" s="237"/>
      <c r="AD3" s="237"/>
      <c r="AE3" s="237"/>
      <c r="AF3" s="237"/>
      <c r="AG3" s="237"/>
      <c r="AH3" s="70" t="s">
        <v>520</v>
      </c>
      <c r="AI3" s="71" t="s">
        <v>521</v>
      </c>
      <c r="AJ3" s="237"/>
      <c r="AK3" s="237"/>
      <c r="AL3" s="237"/>
      <c r="AM3" s="237"/>
      <c r="AN3" s="237"/>
      <c r="AO3" s="70" t="s">
        <v>520</v>
      </c>
      <c r="AP3" s="71" t="s">
        <v>521</v>
      </c>
      <c r="AQ3" s="237"/>
      <c r="AR3" s="237"/>
      <c r="AS3" s="237"/>
      <c r="AT3" s="237"/>
      <c r="AU3" s="237"/>
      <c r="AV3" s="70" t="s">
        <v>520</v>
      </c>
      <c r="AW3" s="71" t="s">
        <v>521</v>
      </c>
      <c r="AX3" s="237"/>
      <c r="AY3" s="237"/>
      <c r="AZ3" s="237"/>
      <c r="BA3" s="237"/>
      <c r="BB3" s="237"/>
      <c r="BC3" s="70" t="s">
        <v>520</v>
      </c>
      <c r="BD3" s="71" t="s">
        <v>521</v>
      </c>
      <c r="BE3" s="237"/>
      <c r="BF3" s="237"/>
      <c r="BG3" s="237"/>
      <c r="BH3" s="237"/>
      <c r="BI3" s="237"/>
      <c r="BJ3" s="70" t="s">
        <v>520</v>
      </c>
      <c r="BK3" s="71" t="s">
        <v>521</v>
      </c>
      <c r="BL3" s="237"/>
      <c r="BM3" s="237"/>
      <c r="BN3" s="237"/>
      <c r="BO3" s="237"/>
      <c r="BP3" s="237"/>
      <c r="BQ3" s="70" t="s">
        <v>520</v>
      </c>
      <c r="BR3" s="71" t="s">
        <v>521</v>
      </c>
      <c r="BS3" s="237"/>
      <c r="BT3" s="237"/>
      <c r="BU3" s="237"/>
    </row>
    <row r="4" spans="1:75" x14ac:dyDescent="0.2">
      <c r="A4" s="921" t="s">
        <v>1</v>
      </c>
      <c r="B4" s="72" t="s">
        <v>522</v>
      </c>
      <c r="C4" s="350"/>
      <c r="D4" s="350">
        <f>(COUNTIF(F4,"F")+COUNTIF(F4,"800")+COUNTIF(F4,"JT/1500")+COUNTIF(F4,"SF/F")) *(1-MOD(ROW(),2))</f>
        <v>0</v>
      </c>
      <c r="E4" s="350">
        <f>(COUNTIF(F4,"F")+COUNTIF(F4,"800")+COUNTIF(F4,"JT/1500")+COUNTIF(F4,"SF/F")) *(MOD(ROW(),2))</f>
        <v>0</v>
      </c>
      <c r="F4" s="318"/>
      <c r="G4" s="452" t="s">
        <v>523</v>
      </c>
      <c r="H4" s="350">
        <f>(COUNTIF(G4,"F")+COUNTIF(G4,"800")+COUNTIF(G4,"JT/1500")+COUNTIF(G4,"SF/F")) *(1-MOD(ROW(),2))</f>
        <v>0</v>
      </c>
      <c r="I4" s="350">
        <f>(COUNTIF(G4,"F")+COUNTIF(G4,"800")+COUNTIF(G4,"JT/1500")+COUNTIF(G4,"SF/F")) *(MOD(ROW(),2))</f>
        <v>0</v>
      </c>
      <c r="J4" s="350"/>
      <c r="K4" s="350">
        <f>(COUNTIF(M4,"F")+COUNTIF(M4,"800")+COUNTIF(M4,"JT/1500")+COUNTIF(M4,"SF/F")) *(1-MOD(ROW(),2))</f>
        <v>0</v>
      </c>
      <c r="L4" s="350">
        <f>(COUNTIF(M4,"F")+COUNTIF(M4,"800")+COUNTIF(M4,"JT/1500")+COUNTIF(M4,"SF/F")) *(MOD(ROW(),2))</f>
        <v>0</v>
      </c>
      <c r="M4" s="437"/>
      <c r="N4" s="317" t="s">
        <v>524</v>
      </c>
      <c r="O4" s="350">
        <f>(COUNTIF(N4,"F")+COUNTIF(N4,"800")+COUNTIF(N4,"JT/1500")+COUNTIF(N4,"SF/F")) *(1-MOD(ROW(),2))</f>
        <v>1</v>
      </c>
      <c r="P4" s="350">
        <f>(COUNTIF(N4,"F")+COUNTIF(N4,"800")+COUNTIF(N4,"JT/1500")+COUNTIF(N4,"SF/F")) *(MOD(ROW(),2))</f>
        <v>0</v>
      </c>
      <c r="Q4" s="350"/>
      <c r="R4" s="350">
        <f>(COUNTIF(T4,"F")+COUNTIF(T4,"800")+COUNTIF(T4,"JT/1500")+COUNTIF(T4,"SF/F")) *(1-MOD(ROW(),2))</f>
        <v>0</v>
      </c>
      <c r="S4" s="350">
        <f>(COUNTIF(T4,"F")+COUNTIF(T4,"800")+COUNTIF(T4,"JT/1500")+COUNTIF(T4,"SF/F")) *(MOD(ROW(),2))</f>
        <v>0</v>
      </c>
      <c r="T4" s="437"/>
      <c r="U4" s="434"/>
      <c r="V4" s="350">
        <f>(COUNTIF(U4,"F")+COUNTIF(U4,"800")+COUNTIF(U4,"JT/1500")+COUNTIF(U4,"SF/F")) *(1-MOD(ROW(),2))</f>
        <v>0</v>
      </c>
      <c r="W4" s="350">
        <f>(COUNTIF(U4,"F")+COUNTIF(U4,"800")+COUNTIF(U4,"JT/1500")+COUNTIF(U4,"SF/F")) *(MOD(ROW(),2))</f>
        <v>0</v>
      </c>
      <c r="X4" s="351"/>
      <c r="Y4" s="350">
        <f>(COUNTIF(AA4,"F")+COUNTIF(AA4,"800")+COUNTIF(AA4,"JT/1500")+COUNTIF(AA4,"SF/F")) *(1-MOD(ROW(),2))</f>
        <v>0</v>
      </c>
      <c r="Z4" s="350">
        <f>(COUNTIF(AA4,"F")+COUNTIF(AA4,"800")+COUNTIF(AA4,"JT/1500")+COUNTIF(AA4,"SF/F")) *(MOD(ROW(),2))</f>
        <v>0</v>
      </c>
      <c r="AA4" s="318"/>
      <c r="AB4" s="434"/>
      <c r="AC4" s="350">
        <f>(COUNTIF(AB4,"F")+COUNTIF(AB4,"800")+COUNTIF(AB4,"JT/1500")+COUNTIF(AB4,"SF/F")) *(1-MOD(ROW(),2))</f>
        <v>0</v>
      </c>
      <c r="AD4" s="350">
        <f>(COUNTIF(AB4,"F")+COUNTIF(AB4,"800")+COUNTIF(AB4,"JT/1500")+COUNTIF(AB4,"SF/F")) *(MOD(ROW(),2))</f>
        <v>0</v>
      </c>
      <c r="AE4" s="351"/>
      <c r="AF4" s="350">
        <f>(COUNTIF(AH4,"F")+COUNTIF(AH4,"800")+COUNTIF(AH4,"JT/1500")+COUNTIF(AH4,"SF/F")) *(1-MOD(ROW(),2))</f>
        <v>0</v>
      </c>
      <c r="AG4" s="350">
        <f>(COUNTIF(AH4,"F")+COUNTIF(AH4,"800")+COUNTIF(AH4,"JT/1500")+COUNTIF(AH4,"SF/F")) *(MOD(ROW(),2))</f>
        <v>0</v>
      </c>
      <c r="AH4" s="318"/>
      <c r="AI4" s="434"/>
      <c r="AJ4" s="350">
        <f>(COUNTIF(AI4,"F")+COUNTIF(AI4,"800")+COUNTIF(AI4,"JT/1500")+COUNTIF(AI4,"SF/F")) *(1-MOD(ROW(),2))</f>
        <v>0</v>
      </c>
      <c r="AK4" s="350">
        <f>(COUNTIF(AI4,"F")+COUNTIF(AI4,"800")+COUNTIF(AI4,"JT/1500")+COUNTIF(AI4,"SF/F")) *(MOD(ROW(),2))</f>
        <v>0</v>
      </c>
      <c r="AL4" s="351"/>
      <c r="AM4" s="350">
        <f>(COUNTIF(AO4,"F")+COUNTIF(AO4,"800")+COUNTIF(AO4,"JT/1500")+COUNTIF(AO4,"SF/F")) *(1-MOD(ROW(),2))</f>
        <v>0</v>
      </c>
      <c r="AN4" s="350">
        <f>(COUNTIF(AO4,"F")+COUNTIF(AO4,"800")+COUNTIF(AO4,"JT/1500")+COUNTIF(AO4,"SF/F")) *(MOD(ROW(),2))</f>
        <v>0</v>
      </c>
      <c r="AO4" s="318"/>
      <c r="AP4" s="434"/>
      <c r="AQ4" s="350">
        <f>(COUNTIF(AP4,"F")+COUNTIF(AP4,"800")+COUNTIF(AP4,"JT/1500")+COUNTIF(AP4,"SF/F")) *(1-MOD(ROW(),2))</f>
        <v>0</v>
      </c>
      <c r="AR4" s="350">
        <f>(COUNTIF(AP4,"F")+COUNTIF(AP4,"800")+COUNTIF(AP4,"JT/1500")+COUNTIF(AP4,"SF/F")) *(MOD(ROW(),2))</f>
        <v>0</v>
      </c>
      <c r="AS4" s="351"/>
      <c r="AT4" s="350">
        <f>(COUNTIF(AV4,"F")+COUNTIF(AV4,"800")+COUNTIF(AV4,"JT/1500")+COUNTIF(AV4,"SF/F")) *(1-MOD(ROW(),2))</f>
        <v>0</v>
      </c>
      <c r="AU4" s="350">
        <f>(COUNTIF(AV4,"F")+COUNTIF(AV4,"800")+COUNTIF(AV4,"JT/1500")+COUNTIF(AV4,"SF/F")) *(MOD(ROW(),2))</f>
        <v>0</v>
      </c>
      <c r="AV4" s="318"/>
      <c r="AW4" s="434"/>
      <c r="AX4" s="350">
        <f>(COUNTIF(AW4,"F")+COUNTIF(AW4,"800")+COUNTIF(AW4,"JT/1500")+COUNTIF(AW4,"SF/F")) *(1-MOD(ROW(),2))</f>
        <v>0</v>
      </c>
      <c r="AY4" s="350">
        <f>(COUNTIF(AW4,"F")+COUNTIF(AW4,"800")+COUNTIF(AW4,"JT/1500")+COUNTIF(AW4,"SF/F")) *(MOD(ROW(),2))</f>
        <v>0</v>
      </c>
      <c r="AZ4" s="351"/>
      <c r="BA4" s="350">
        <f>(COUNTIF(BC4,"F")+COUNTIF(BC4,"800")+COUNTIF(BC4,"JT/1500")+COUNTIF(BC4,"SF/F")) *(1-MOD(ROW(),2))</f>
        <v>0</v>
      </c>
      <c r="BB4" s="350">
        <f>(COUNTIF(BC4,"F")+COUNTIF(BC4,"800")+COUNTIF(BC4,"JT/1500")+COUNTIF(BC4,"SF/F")) *(MOD(ROW(),2))</f>
        <v>0</v>
      </c>
      <c r="BC4" s="437"/>
      <c r="BD4" s="434"/>
      <c r="BE4" s="350">
        <f>(COUNTIF(BD4,"F")+COUNTIF(BD4,"800")+COUNTIF(BD4,"JT/1500")+COUNTIF(BD4,"SF/F")) *(1-MOD(ROW(),2))</f>
        <v>0</v>
      </c>
      <c r="BF4" s="350">
        <f>(COUNTIF(BD4,"F")+COUNTIF(BD4,"800")+COUNTIF(BD4,"JT/1500")+COUNTIF(BD4,"SF/F")) *(MOD(ROW(),2))</f>
        <v>0</v>
      </c>
      <c r="BG4" s="351"/>
      <c r="BH4" s="350">
        <f>(COUNTIF(BJ4,"F")+COUNTIF(BJ4,"800")+COUNTIF(BJ4,"JT/1500")+COUNTIF(BJ4,"SF/F")) *(1-MOD(ROW(),2))</f>
        <v>0</v>
      </c>
      <c r="BI4" s="350">
        <f>(COUNTIF(BJ4,"F")+COUNTIF(BJ4,"800")+COUNTIF(BJ4,"JT/1500")+COUNTIF(BJ4,"SF/F")) *(MOD(ROW(),2))</f>
        <v>0</v>
      </c>
      <c r="BJ4" s="437"/>
      <c r="BK4" s="434"/>
      <c r="BL4" s="350">
        <f>(COUNTIF(BK4,"F")+COUNTIF(BK4,"800")+COUNTIF(BK4,"JT/1500")+COUNTIF(BK4,"SF/F")) *(1-MOD(ROW(),2))</f>
        <v>0</v>
      </c>
      <c r="BM4" s="350">
        <f>(COUNTIF(BK4,"F")+COUNTIF(BK4,"800")+COUNTIF(BK4,"JT/1500")+COUNTIF(BK4,"SF/F")) *(MOD(ROW(),2))</f>
        <v>0</v>
      </c>
      <c r="BN4" s="351"/>
      <c r="BO4" s="350">
        <f>(COUNTIF(BQ4,"F")+COUNTIF(BQ4,"800")+COUNTIF(BQ4,"JT/1500")+COUNTIF(BQ4,"SF/F")) *(1-MOD(ROW(),2))</f>
        <v>0</v>
      </c>
      <c r="BP4" s="350">
        <f>(COUNTIF(BQ4,"F")+COUNTIF(BQ4,"800")+COUNTIF(BQ4,"JT/1500")+COUNTIF(BQ4,"SF/F")) *(MOD(ROW(),2))</f>
        <v>0</v>
      </c>
      <c r="BQ4" s="318"/>
      <c r="BR4" s="434"/>
      <c r="BS4" s="350">
        <f>(COUNTIF(BR4,"F")+COUNTIF(BR4,"800")+COUNTIF(BR4,"JT/1500")+COUNTIF(BR4,"SF/F")) *(1-MOD(ROW(),2))</f>
        <v>0</v>
      </c>
      <c r="BT4" s="350">
        <f>(COUNTIF(BR4,"F")+COUNTIF(BR4,"800")+COUNTIF(BR4,"JT/1500")+COUNTIF(BR4,"SF/F")) *(MOD(ROW(),2))</f>
        <v>0</v>
      </c>
      <c r="BU4" s="238"/>
      <c r="BV4" s="72" t="s">
        <v>522</v>
      </c>
      <c r="BW4" s="904" t="s">
        <v>1</v>
      </c>
    </row>
    <row r="5" spans="1:75" ht="13.5" thickBot="1" x14ac:dyDescent="0.25">
      <c r="A5" s="915"/>
      <c r="B5" s="73" t="s">
        <v>525</v>
      </c>
      <c r="C5" s="350"/>
      <c r="D5" s="350">
        <f t="shared" ref="D5:D60" si="0">(COUNTIF(F5,"F")+COUNTIF(F5,"800")+COUNTIF(F5,"JT/1500")+COUNTIF(F5,"SF/F")) *(1-MOD(ROW(),2))</f>
        <v>0</v>
      </c>
      <c r="E5" s="350">
        <f t="shared" ref="E5:E61" si="1">(COUNTIF(F5,"F")+COUNTIF(F5,"800")+COUNTIF(F5,"JT/1500")+COUNTIF(F5,"SF/F")) *(MOD(ROW(),2))</f>
        <v>0</v>
      </c>
      <c r="F5" s="320"/>
      <c r="G5" s="431"/>
      <c r="H5" s="350">
        <f t="shared" ref="H5:H40" si="2">(COUNTIF(G5,"F")+COUNTIF(G5,"800")+COUNTIF(G5,"JT/1500")+COUNTIF(G5,"SF/F")) *(1-MOD(ROW(),2))</f>
        <v>0</v>
      </c>
      <c r="I5" s="350">
        <f t="shared" ref="I5:I40" si="3">(COUNTIF(G5,"F")+COUNTIF(G5,"800")+COUNTIF(G5,"JT/1500")+COUNTIF(G5,"SF/F")) *(MOD(ROW(),2))</f>
        <v>0</v>
      </c>
      <c r="J5" s="350"/>
      <c r="K5" s="350">
        <f t="shared" ref="K5:K60" si="4">(COUNTIF(M5,"F")+COUNTIF(M5,"800")+COUNTIF(M5,"JT/1500")+COUNTIF(M5,"SF/F")) *(1-MOD(ROW(),2))</f>
        <v>0</v>
      </c>
      <c r="L5" s="350">
        <f t="shared" ref="L5:L61" si="5">(COUNTIF(M5,"F")+COUNTIF(M5,"800")+COUNTIF(M5,"JT/1500")+COUNTIF(M5,"SF/F")) *(MOD(ROW(),2))</f>
        <v>0</v>
      </c>
      <c r="M5" s="355" t="s">
        <v>526</v>
      </c>
      <c r="N5" s="431"/>
      <c r="O5" s="350">
        <f t="shared" ref="O5:O61" si="6">(COUNTIF(N5,"F")+COUNTIF(N5,"800")+COUNTIF(N5,"JT/1500")+COUNTIF(N5,"SF/F")) *(1-MOD(ROW(),2))</f>
        <v>0</v>
      </c>
      <c r="P5" s="350">
        <f t="shared" ref="P5:P61" si="7">(COUNTIF(N5,"F")+COUNTIF(N5,"800")+COUNTIF(N5,"JT/1500")+COUNTIF(N5,"SF/F")) *(MOD(ROW(),2))</f>
        <v>0</v>
      </c>
      <c r="Q5" s="350"/>
      <c r="R5" s="350">
        <f t="shared" ref="R5:R61" si="8">(COUNTIF(T5,"F")+COUNTIF(T5,"800")+COUNTIF(T5,"JT/1500")+COUNTIF(T5,"SF/F")) *(1-MOD(ROW(),2))</f>
        <v>0</v>
      </c>
      <c r="S5" s="350">
        <f t="shared" ref="S5:S61" si="9">(COUNTIF(T5,"F")+COUNTIF(T5,"800")+COUNTIF(T5,"JT/1500")+COUNTIF(T5,"SF/F")) *(MOD(ROW(),2))</f>
        <v>0</v>
      </c>
      <c r="T5" s="441"/>
      <c r="U5" s="319" t="s">
        <v>524</v>
      </c>
      <c r="V5" s="350">
        <f t="shared" ref="V5:V61" si="10">(COUNTIF(U5,"F")+COUNTIF(U5,"800")+COUNTIF(U5,"JT/1500")+COUNTIF(U5,"SF/F")) *(1-MOD(ROW(),2))</f>
        <v>0</v>
      </c>
      <c r="W5" s="350">
        <f t="shared" ref="W5:W61" si="11">(COUNTIF(U5,"F")+COUNTIF(U5,"800")+COUNTIF(U5,"JT/1500")+COUNTIF(U5,"SF/F")) *(MOD(ROW(),2))</f>
        <v>1</v>
      </c>
      <c r="X5" s="351"/>
      <c r="Y5" s="350">
        <f t="shared" ref="Y5:Y61" si="12">(COUNTIF(AA5,"F")+COUNTIF(AA5,"800")+COUNTIF(AA5,"JT/1500")+COUNTIF(AA5,"SF/F")) *(1-MOD(ROW(),2))</f>
        <v>0</v>
      </c>
      <c r="Z5" s="350">
        <f t="shared" ref="Z5:Z61" si="13">(COUNTIF(AA5,"F")+COUNTIF(AA5,"800")+COUNTIF(AA5,"JT/1500")+COUNTIF(AA5,"SF/F")) *(MOD(ROW(),2))</f>
        <v>0</v>
      </c>
      <c r="AA5" s="320"/>
      <c r="AB5" s="431"/>
      <c r="AC5" s="350">
        <f t="shared" ref="AC5:AC61" si="14">(COUNTIF(AB5,"F")+COUNTIF(AB5,"800")+COUNTIF(AB5,"JT/1500")+COUNTIF(AB5,"SF/F")) *(1-MOD(ROW(),2))</f>
        <v>0</v>
      </c>
      <c r="AD5" s="350">
        <f t="shared" ref="AD5:AD61" si="15">(COUNTIF(AB5,"F")+COUNTIF(AB5,"800")+COUNTIF(AB5,"JT/1500")+COUNTIF(AB5,"SF/F")) *(MOD(ROW(),2))</f>
        <v>0</v>
      </c>
      <c r="AE5" s="351"/>
      <c r="AF5" s="350">
        <f t="shared" ref="AF5:AF61" si="16">(COUNTIF(AH5,"F")+COUNTIF(AH5,"800")+COUNTIF(AH5,"JT/1500")+COUNTIF(AH5,"SF/F")) *(1-MOD(ROW(),2))</f>
        <v>0</v>
      </c>
      <c r="AG5" s="350">
        <f t="shared" ref="AG5:AG61" si="17">(COUNTIF(AH5,"F")+COUNTIF(AH5,"800")+COUNTIF(AH5,"JT/1500")+COUNTIF(AH5,"SF/F")) *(MOD(ROW(),2))</f>
        <v>0</v>
      </c>
      <c r="AH5" s="320"/>
      <c r="AI5" s="431"/>
      <c r="AJ5" s="350">
        <f t="shared" ref="AJ5:AJ61" si="18">(COUNTIF(AI5,"F")+COUNTIF(AI5,"800")+COUNTIF(AI5,"JT/1500")+COUNTIF(AI5,"SF/F")) *(1-MOD(ROW(),2))</f>
        <v>0</v>
      </c>
      <c r="AK5" s="350">
        <f t="shared" ref="AK5:AK61" si="19">(COUNTIF(AI5,"F")+COUNTIF(AI5,"800")+COUNTIF(AI5,"JT/1500")+COUNTIF(AI5,"SF/F")) *(MOD(ROW(),2))</f>
        <v>0</v>
      </c>
      <c r="AL5" s="351"/>
      <c r="AM5" s="350">
        <f t="shared" ref="AM5:AM61" si="20">(COUNTIF(AO5,"F")+COUNTIF(AO5,"800")+COUNTIF(AO5,"JT/1500")+COUNTIF(AO5,"SF/F")) *(1-MOD(ROW(),2))</f>
        <v>0</v>
      </c>
      <c r="AN5" s="350">
        <f t="shared" ref="AN5:AN61" si="21">(COUNTIF(AO5,"F")+COUNTIF(AO5,"800")+COUNTIF(AO5,"JT/1500")+COUNTIF(AO5,"SF/F")) *(MOD(ROW(),2))</f>
        <v>0</v>
      </c>
      <c r="AO5" s="320"/>
      <c r="AP5" s="431"/>
      <c r="AQ5" s="350">
        <f t="shared" ref="AQ5:AQ61" si="22">(COUNTIF(AP5,"F")+COUNTIF(AP5,"800")+COUNTIF(AP5,"JT/1500")+COUNTIF(AP5,"SF/F")) *(1-MOD(ROW(),2))</f>
        <v>0</v>
      </c>
      <c r="AR5" s="350">
        <f t="shared" ref="AR5:AR61" si="23">(COUNTIF(AP5,"F")+COUNTIF(AP5,"800")+COUNTIF(AP5,"JT/1500")+COUNTIF(AP5,"SF/F")) *(MOD(ROW(),2))</f>
        <v>0</v>
      </c>
      <c r="AS5" s="351"/>
      <c r="AT5" s="350">
        <f t="shared" ref="AT5:AT61" si="24">(COUNTIF(AV5,"F")+COUNTIF(AV5,"800")+COUNTIF(AV5,"JT/1500")+COUNTIF(AV5,"SF/F")) *(1-MOD(ROW(),2))</f>
        <v>0</v>
      </c>
      <c r="AU5" s="350">
        <f t="shared" ref="AU5:AU61" si="25">(COUNTIF(AV5,"F")+COUNTIF(AV5,"800")+COUNTIF(AV5,"JT/1500")+COUNTIF(AV5,"SF/F")) *(MOD(ROW(),2))</f>
        <v>0</v>
      </c>
      <c r="AV5" s="320"/>
      <c r="AW5" s="431"/>
      <c r="AX5" s="350">
        <f t="shared" ref="AX5:AX61" si="26">(COUNTIF(AW5,"F")+COUNTIF(AW5,"800")+COUNTIF(AW5,"JT/1500")+COUNTIF(AW5,"SF/F")) *(1-MOD(ROW(),2))</f>
        <v>0</v>
      </c>
      <c r="AY5" s="350">
        <f t="shared" ref="AY5:AY61" si="27">(COUNTIF(AW5,"F")+COUNTIF(AW5,"800")+COUNTIF(AW5,"JT/1500")+COUNTIF(AW5,"SF/F")) *(MOD(ROW(),2))</f>
        <v>0</v>
      </c>
      <c r="AZ5" s="351"/>
      <c r="BA5" s="350">
        <f t="shared" ref="BA5:BA61" si="28">(COUNTIF(BC5,"F")+COUNTIF(BC5,"800")+COUNTIF(BC5,"JT/1500")+COUNTIF(BC5,"SF/F")) *(1-MOD(ROW(),2))</f>
        <v>0</v>
      </c>
      <c r="BB5" s="350">
        <f t="shared" ref="BB5:BB61" si="29">(COUNTIF(BC5,"F")+COUNTIF(BC5,"800")+COUNTIF(BC5,"JT/1500")+COUNTIF(BC5,"SF/F")) *(MOD(ROW(),2))</f>
        <v>0</v>
      </c>
      <c r="BC5" s="443"/>
      <c r="BD5" s="431"/>
      <c r="BE5" s="350">
        <f t="shared" ref="BE5:BE61" si="30">(COUNTIF(BD5,"F")+COUNTIF(BD5,"800")+COUNTIF(BD5,"JT/1500")+COUNTIF(BD5,"SF/F")) *(1-MOD(ROW(),2))</f>
        <v>0</v>
      </c>
      <c r="BF5" s="350">
        <f t="shared" ref="BF5:BF61" si="31">(COUNTIF(BD5,"F")+COUNTIF(BD5,"800")+COUNTIF(BD5,"JT/1500")+COUNTIF(BD5,"SF/F")) *(MOD(ROW(),2))</f>
        <v>0</v>
      </c>
      <c r="BG5" s="351"/>
      <c r="BH5" s="350">
        <f t="shared" ref="BH5:BH61" si="32">(COUNTIF(BJ5,"F")+COUNTIF(BJ5,"800")+COUNTIF(BJ5,"JT/1500")+COUNTIF(BJ5,"SF/F")) *(1-MOD(ROW(),2))</f>
        <v>0</v>
      </c>
      <c r="BI5" s="350">
        <f t="shared" ref="BI5:BI61" si="33">(COUNTIF(BJ5,"F")+COUNTIF(BJ5,"800")+COUNTIF(BJ5,"JT/1500")+COUNTIF(BJ5,"SF/F")) *(MOD(ROW(),2))</f>
        <v>0</v>
      </c>
      <c r="BJ5" s="443"/>
      <c r="BK5" s="431"/>
      <c r="BL5" s="350">
        <f t="shared" ref="BL5:BL61" si="34">(COUNTIF(BK5,"F")+COUNTIF(BK5,"800")+COUNTIF(BK5,"JT/1500")+COUNTIF(BK5,"SF/F")) *(1-MOD(ROW(),2))</f>
        <v>0</v>
      </c>
      <c r="BM5" s="350">
        <f t="shared" ref="BM5:BM61" si="35">(COUNTIF(BK5,"F")+COUNTIF(BK5,"800")+COUNTIF(BK5,"JT/1500")+COUNTIF(BK5,"SF/F")) *(MOD(ROW(),2))</f>
        <v>0</v>
      </c>
      <c r="BN5" s="351"/>
      <c r="BO5" s="350">
        <f t="shared" ref="BO5:BO61" si="36">(COUNTIF(BQ5,"F")+COUNTIF(BQ5,"800")+COUNTIF(BQ5,"JT/1500")+COUNTIF(BQ5,"SF/F")) *(1-MOD(ROW(),2))</f>
        <v>0</v>
      </c>
      <c r="BP5" s="350">
        <f t="shared" ref="BP5:BP61" si="37">(COUNTIF(BQ5,"F")+COUNTIF(BQ5,"800")+COUNTIF(BQ5,"JT/1500")+COUNTIF(BQ5,"SF/F")) *(MOD(ROW(),2))</f>
        <v>0</v>
      </c>
      <c r="BQ5" s="320"/>
      <c r="BR5" s="431"/>
      <c r="BS5" s="350">
        <f t="shared" ref="BS5:BS61" si="38">(COUNTIF(BR5,"F")+COUNTIF(BR5,"800")+COUNTIF(BR5,"JT/1500")+COUNTIF(BR5,"SF/F")) *(1-MOD(ROW(),2))</f>
        <v>0</v>
      </c>
      <c r="BT5" s="350">
        <f t="shared" ref="BT5:BT61" si="39">(COUNTIF(BR5,"F")+COUNTIF(BR5,"800")+COUNTIF(BR5,"JT/1500")+COUNTIF(BR5,"SF/F")) *(MOD(ROW(),2))</f>
        <v>0</v>
      </c>
      <c r="BU5" s="238"/>
      <c r="BV5" s="73" t="s">
        <v>525</v>
      </c>
      <c r="BW5" s="906"/>
    </row>
    <row r="6" spans="1:75" x14ac:dyDescent="0.2">
      <c r="A6" s="921" t="s">
        <v>2</v>
      </c>
      <c r="B6" s="72" t="s">
        <v>522</v>
      </c>
      <c r="C6" s="350"/>
      <c r="D6" s="350">
        <f t="shared" si="0"/>
        <v>0</v>
      </c>
      <c r="E6" s="350">
        <f t="shared" si="1"/>
        <v>0</v>
      </c>
      <c r="F6" s="318"/>
      <c r="G6" s="432"/>
      <c r="H6" s="350">
        <f t="shared" si="2"/>
        <v>0</v>
      </c>
      <c r="I6" s="350">
        <f t="shared" si="3"/>
        <v>0</v>
      </c>
      <c r="J6" s="350"/>
      <c r="K6" s="350">
        <f t="shared" si="4"/>
        <v>0</v>
      </c>
      <c r="L6" s="350">
        <f t="shared" si="5"/>
        <v>0</v>
      </c>
      <c r="M6" s="437"/>
      <c r="N6" s="432"/>
      <c r="O6" s="350">
        <f t="shared" si="6"/>
        <v>0</v>
      </c>
      <c r="P6" s="350">
        <f t="shared" si="7"/>
        <v>0</v>
      </c>
      <c r="Q6" s="350"/>
      <c r="R6" s="350">
        <f t="shared" si="8"/>
        <v>0</v>
      </c>
      <c r="S6" s="350">
        <f t="shared" si="9"/>
        <v>0</v>
      </c>
      <c r="T6" s="437"/>
      <c r="U6" s="432"/>
      <c r="V6" s="350">
        <f t="shared" si="10"/>
        <v>0</v>
      </c>
      <c r="W6" s="350">
        <f t="shared" si="11"/>
        <v>0</v>
      </c>
      <c r="X6" s="351"/>
      <c r="Y6" s="350">
        <f t="shared" si="12"/>
        <v>0</v>
      </c>
      <c r="Z6" s="350">
        <f t="shared" si="13"/>
        <v>0</v>
      </c>
      <c r="AA6" s="318"/>
      <c r="AB6" s="432"/>
      <c r="AC6" s="350">
        <f t="shared" si="14"/>
        <v>0</v>
      </c>
      <c r="AD6" s="350">
        <f t="shared" si="15"/>
        <v>0</v>
      </c>
      <c r="AE6" s="351"/>
      <c r="AF6" s="350">
        <f t="shared" si="16"/>
        <v>0</v>
      </c>
      <c r="AG6" s="350">
        <f t="shared" si="17"/>
        <v>0</v>
      </c>
      <c r="AH6" s="318"/>
      <c r="AI6" s="321" t="s">
        <v>526</v>
      </c>
      <c r="AJ6" s="350">
        <f t="shared" si="18"/>
        <v>0</v>
      </c>
      <c r="AK6" s="350">
        <f t="shared" si="19"/>
        <v>0</v>
      </c>
      <c r="AL6" s="351"/>
      <c r="AM6" s="350">
        <f t="shared" si="20"/>
        <v>0</v>
      </c>
      <c r="AN6" s="350">
        <f t="shared" si="21"/>
        <v>0</v>
      </c>
      <c r="AO6" s="318"/>
      <c r="AP6" s="321" t="s">
        <v>527</v>
      </c>
      <c r="AQ6" s="350">
        <f t="shared" si="22"/>
        <v>0</v>
      </c>
      <c r="AR6" s="350">
        <f t="shared" si="23"/>
        <v>0</v>
      </c>
      <c r="AS6" s="351"/>
      <c r="AT6" s="350">
        <f t="shared" si="24"/>
        <v>0</v>
      </c>
      <c r="AU6" s="350">
        <f t="shared" si="25"/>
        <v>0</v>
      </c>
      <c r="AV6" s="318"/>
      <c r="AW6" s="321" t="s">
        <v>528</v>
      </c>
      <c r="AX6" s="350">
        <f t="shared" si="26"/>
        <v>1</v>
      </c>
      <c r="AY6" s="350">
        <f t="shared" si="27"/>
        <v>0</v>
      </c>
      <c r="AZ6" s="351"/>
      <c r="BA6" s="350">
        <f t="shared" si="28"/>
        <v>0</v>
      </c>
      <c r="BB6" s="350">
        <f t="shared" si="29"/>
        <v>0</v>
      </c>
      <c r="BC6" s="437"/>
      <c r="BD6" s="432"/>
      <c r="BE6" s="350">
        <f t="shared" si="30"/>
        <v>0</v>
      </c>
      <c r="BF6" s="350">
        <f t="shared" si="31"/>
        <v>0</v>
      </c>
      <c r="BG6" s="351"/>
      <c r="BH6" s="350">
        <f t="shared" si="32"/>
        <v>0</v>
      </c>
      <c r="BI6" s="350">
        <f t="shared" si="33"/>
        <v>0</v>
      </c>
      <c r="BJ6" s="437"/>
      <c r="BK6" s="432"/>
      <c r="BL6" s="350">
        <f t="shared" si="34"/>
        <v>0</v>
      </c>
      <c r="BM6" s="350">
        <f t="shared" si="35"/>
        <v>0</v>
      </c>
      <c r="BN6" s="351"/>
      <c r="BO6" s="350">
        <f t="shared" si="36"/>
        <v>0</v>
      </c>
      <c r="BP6" s="350">
        <f t="shared" si="37"/>
        <v>0</v>
      </c>
      <c r="BQ6" s="318"/>
      <c r="BR6" s="432"/>
      <c r="BS6" s="350">
        <f t="shared" si="38"/>
        <v>0</v>
      </c>
      <c r="BT6" s="350">
        <f t="shared" si="39"/>
        <v>0</v>
      </c>
      <c r="BU6" s="238"/>
      <c r="BV6" s="72" t="s">
        <v>522</v>
      </c>
      <c r="BW6" s="904" t="s">
        <v>2</v>
      </c>
    </row>
    <row r="7" spans="1:75" ht="13.5" thickBot="1" x14ac:dyDescent="0.25">
      <c r="A7" s="922"/>
      <c r="B7" s="74" t="s">
        <v>525</v>
      </c>
      <c r="C7" s="350"/>
      <c r="D7" s="350">
        <f t="shared" si="0"/>
        <v>0</v>
      </c>
      <c r="E7" s="350">
        <f t="shared" si="1"/>
        <v>0</v>
      </c>
      <c r="F7" s="324"/>
      <c r="G7" s="433"/>
      <c r="H7" s="350">
        <f t="shared" si="2"/>
        <v>0</v>
      </c>
      <c r="I7" s="350">
        <f t="shared" si="3"/>
        <v>0</v>
      </c>
      <c r="J7" s="350"/>
      <c r="K7" s="350">
        <f t="shared" si="4"/>
        <v>0</v>
      </c>
      <c r="L7" s="350">
        <f t="shared" si="5"/>
        <v>0</v>
      </c>
      <c r="M7" s="438"/>
      <c r="N7" s="433"/>
      <c r="O7" s="350">
        <f t="shared" si="6"/>
        <v>0</v>
      </c>
      <c r="P7" s="350">
        <f t="shared" si="7"/>
        <v>0</v>
      </c>
      <c r="Q7" s="350"/>
      <c r="R7" s="350">
        <f t="shared" si="8"/>
        <v>0</v>
      </c>
      <c r="S7" s="350">
        <f t="shared" si="9"/>
        <v>0</v>
      </c>
      <c r="T7" s="438"/>
      <c r="U7" s="433"/>
      <c r="V7" s="350">
        <f t="shared" si="10"/>
        <v>0</v>
      </c>
      <c r="W7" s="350">
        <f t="shared" si="11"/>
        <v>0</v>
      </c>
      <c r="X7" s="351"/>
      <c r="Y7" s="350">
        <f t="shared" si="12"/>
        <v>0</v>
      </c>
      <c r="Z7" s="350">
        <f t="shared" si="13"/>
        <v>0</v>
      </c>
      <c r="AA7" s="324"/>
      <c r="AB7" s="433"/>
      <c r="AC7" s="350">
        <f t="shared" si="14"/>
        <v>0</v>
      </c>
      <c r="AD7" s="350">
        <f t="shared" si="15"/>
        <v>0</v>
      </c>
      <c r="AE7" s="351"/>
      <c r="AF7" s="350">
        <f t="shared" si="16"/>
        <v>0</v>
      </c>
      <c r="AG7" s="350">
        <f t="shared" si="17"/>
        <v>0</v>
      </c>
      <c r="AH7" s="324"/>
      <c r="AI7" s="433"/>
      <c r="AJ7" s="350">
        <f t="shared" si="18"/>
        <v>0</v>
      </c>
      <c r="AK7" s="350">
        <f t="shared" si="19"/>
        <v>0</v>
      </c>
      <c r="AL7" s="351"/>
      <c r="AM7" s="350">
        <f t="shared" si="20"/>
        <v>0</v>
      </c>
      <c r="AN7" s="350">
        <f t="shared" si="21"/>
        <v>0</v>
      </c>
      <c r="AO7" s="324"/>
      <c r="AP7" s="323" t="s">
        <v>526</v>
      </c>
      <c r="AQ7" s="350">
        <f t="shared" si="22"/>
        <v>0</v>
      </c>
      <c r="AR7" s="350">
        <f t="shared" si="23"/>
        <v>0</v>
      </c>
      <c r="AS7" s="351"/>
      <c r="AT7" s="350">
        <f t="shared" si="24"/>
        <v>0</v>
      </c>
      <c r="AU7" s="350">
        <f t="shared" si="25"/>
        <v>0</v>
      </c>
      <c r="AV7" s="324"/>
      <c r="AW7" s="323" t="s">
        <v>527</v>
      </c>
      <c r="AX7" s="350">
        <f t="shared" si="26"/>
        <v>0</v>
      </c>
      <c r="AY7" s="350">
        <f t="shared" si="27"/>
        <v>0</v>
      </c>
      <c r="AZ7" s="351"/>
      <c r="BA7" s="350">
        <f t="shared" si="28"/>
        <v>0</v>
      </c>
      <c r="BB7" s="350">
        <f t="shared" si="29"/>
        <v>0</v>
      </c>
      <c r="BC7" s="438"/>
      <c r="BD7" s="323" t="s">
        <v>528</v>
      </c>
      <c r="BE7" s="350">
        <f t="shared" si="30"/>
        <v>0</v>
      </c>
      <c r="BF7" s="350">
        <f t="shared" si="31"/>
        <v>1</v>
      </c>
      <c r="BG7" s="351"/>
      <c r="BH7" s="350">
        <f t="shared" si="32"/>
        <v>0</v>
      </c>
      <c r="BI7" s="350">
        <f t="shared" si="33"/>
        <v>0</v>
      </c>
      <c r="BJ7" s="438"/>
      <c r="BK7" s="433"/>
      <c r="BL7" s="350">
        <f t="shared" si="34"/>
        <v>0</v>
      </c>
      <c r="BM7" s="350">
        <f t="shared" si="35"/>
        <v>0</v>
      </c>
      <c r="BN7" s="351"/>
      <c r="BO7" s="350">
        <f t="shared" si="36"/>
        <v>0</v>
      </c>
      <c r="BP7" s="350">
        <f t="shared" si="37"/>
        <v>0</v>
      </c>
      <c r="BQ7" s="324"/>
      <c r="BR7" s="433"/>
      <c r="BS7" s="350">
        <f t="shared" si="38"/>
        <v>0</v>
      </c>
      <c r="BT7" s="350">
        <f t="shared" si="39"/>
        <v>0</v>
      </c>
      <c r="BU7" s="238"/>
      <c r="BV7" s="74" t="s">
        <v>525</v>
      </c>
      <c r="BW7" s="905"/>
    </row>
    <row r="8" spans="1:75" x14ac:dyDescent="0.2">
      <c r="A8" s="915" t="s">
        <v>3</v>
      </c>
      <c r="B8" s="75" t="s">
        <v>522</v>
      </c>
      <c r="C8" s="350"/>
      <c r="D8" s="350">
        <f t="shared" si="0"/>
        <v>0</v>
      </c>
      <c r="E8" s="350">
        <f t="shared" si="1"/>
        <v>0</v>
      </c>
      <c r="F8" s="326"/>
      <c r="G8" s="434"/>
      <c r="H8" s="350">
        <f t="shared" si="2"/>
        <v>0</v>
      </c>
      <c r="I8" s="350">
        <f t="shared" si="3"/>
        <v>0</v>
      </c>
      <c r="J8" s="350"/>
      <c r="K8" s="350">
        <f t="shared" si="4"/>
        <v>0</v>
      </c>
      <c r="L8" s="350">
        <f t="shared" si="5"/>
        <v>0</v>
      </c>
      <c r="M8" s="325" t="s">
        <v>526</v>
      </c>
      <c r="N8" s="434"/>
      <c r="O8" s="350">
        <f t="shared" si="6"/>
        <v>0</v>
      </c>
      <c r="P8" s="350">
        <f t="shared" si="7"/>
        <v>0</v>
      </c>
      <c r="Q8" s="350"/>
      <c r="R8" s="350">
        <f t="shared" si="8"/>
        <v>0</v>
      </c>
      <c r="S8" s="350">
        <f t="shared" si="9"/>
        <v>0</v>
      </c>
      <c r="T8" s="439"/>
      <c r="U8" s="317" t="s">
        <v>527</v>
      </c>
      <c r="V8" s="350">
        <f t="shared" si="10"/>
        <v>0</v>
      </c>
      <c r="W8" s="350">
        <f t="shared" si="11"/>
        <v>0</v>
      </c>
      <c r="X8" s="351"/>
      <c r="Y8" s="350">
        <f t="shared" si="12"/>
        <v>0</v>
      </c>
      <c r="Z8" s="350">
        <f t="shared" si="13"/>
        <v>0</v>
      </c>
      <c r="AA8" s="326"/>
      <c r="AB8" s="434"/>
      <c r="AC8" s="350">
        <f t="shared" si="14"/>
        <v>0</v>
      </c>
      <c r="AD8" s="350">
        <f t="shared" si="15"/>
        <v>0</v>
      </c>
      <c r="AE8" s="351"/>
      <c r="AF8" s="350">
        <f t="shared" si="16"/>
        <v>0</v>
      </c>
      <c r="AG8" s="350">
        <f t="shared" si="17"/>
        <v>0</v>
      </c>
      <c r="AH8" s="326"/>
      <c r="AI8" s="317" t="s">
        <v>528</v>
      </c>
      <c r="AJ8" s="350">
        <f t="shared" si="18"/>
        <v>1</v>
      </c>
      <c r="AK8" s="350">
        <f t="shared" si="19"/>
        <v>0</v>
      </c>
      <c r="AL8" s="351"/>
      <c r="AM8" s="350">
        <f t="shared" si="20"/>
        <v>0</v>
      </c>
      <c r="AN8" s="350">
        <f t="shared" si="21"/>
        <v>0</v>
      </c>
      <c r="AO8" s="326"/>
      <c r="AP8" s="434"/>
      <c r="AQ8" s="350">
        <f t="shared" si="22"/>
        <v>0</v>
      </c>
      <c r="AR8" s="350">
        <f t="shared" si="23"/>
        <v>0</v>
      </c>
      <c r="AS8" s="351"/>
      <c r="AT8" s="350">
        <f t="shared" si="24"/>
        <v>0</v>
      </c>
      <c r="AU8" s="350">
        <f t="shared" si="25"/>
        <v>0</v>
      </c>
      <c r="AV8" s="326"/>
      <c r="AW8" s="434"/>
      <c r="AX8" s="350">
        <f t="shared" si="26"/>
        <v>0</v>
      </c>
      <c r="AY8" s="350">
        <f t="shared" si="27"/>
        <v>0</v>
      </c>
      <c r="AZ8" s="351"/>
      <c r="BA8" s="350">
        <f t="shared" si="28"/>
        <v>0</v>
      </c>
      <c r="BB8" s="350">
        <f t="shared" si="29"/>
        <v>0</v>
      </c>
      <c r="BC8" s="439"/>
      <c r="BD8" s="434"/>
      <c r="BE8" s="350">
        <f t="shared" si="30"/>
        <v>0</v>
      </c>
      <c r="BF8" s="350">
        <f t="shared" si="31"/>
        <v>0</v>
      </c>
      <c r="BG8" s="351"/>
      <c r="BH8" s="350">
        <f t="shared" si="32"/>
        <v>0</v>
      </c>
      <c r="BI8" s="350">
        <f t="shared" si="33"/>
        <v>0</v>
      </c>
      <c r="BJ8" s="439"/>
      <c r="BK8" s="434"/>
      <c r="BL8" s="350">
        <f t="shared" si="34"/>
        <v>0</v>
      </c>
      <c r="BM8" s="350">
        <f t="shared" si="35"/>
        <v>0</v>
      </c>
      <c r="BN8" s="351"/>
      <c r="BO8" s="350">
        <f t="shared" si="36"/>
        <v>0</v>
      </c>
      <c r="BP8" s="350">
        <f t="shared" si="37"/>
        <v>0</v>
      </c>
      <c r="BQ8" s="326"/>
      <c r="BR8" s="434"/>
      <c r="BS8" s="350">
        <f t="shared" si="38"/>
        <v>0</v>
      </c>
      <c r="BT8" s="350">
        <f t="shared" si="39"/>
        <v>0</v>
      </c>
      <c r="BU8" s="238"/>
      <c r="BV8" s="75" t="s">
        <v>522</v>
      </c>
      <c r="BW8" s="906" t="s">
        <v>3</v>
      </c>
    </row>
    <row r="9" spans="1:75" ht="13.5" thickBot="1" x14ac:dyDescent="0.25">
      <c r="A9" s="915"/>
      <c r="B9" s="73" t="s">
        <v>525</v>
      </c>
      <c r="C9" s="350"/>
      <c r="D9" s="350">
        <f t="shared" si="0"/>
        <v>0</v>
      </c>
      <c r="E9" s="350">
        <f t="shared" si="1"/>
        <v>0</v>
      </c>
      <c r="F9" s="329"/>
      <c r="G9" s="435"/>
      <c r="H9" s="350">
        <f t="shared" si="2"/>
        <v>0</v>
      </c>
      <c r="I9" s="350">
        <f t="shared" si="3"/>
        <v>0</v>
      </c>
      <c r="J9" s="350"/>
      <c r="K9" s="350">
        <f t="shared" si="4"/>
        <v>0</v>
      </c>
      <c r="L9" s="350">
        <f t="shared" si="5"/>
        <v>0</v>
      </c>
      <c r="M9" s="440"/>
      <c r="N9" s="435"/>
      <c r="O9" s="350">
        <f t="shared" si="6"/>
        <v>0</v>
      </c>
      <c r="P9" s="350">
        <f t="shared" si="7"/>
        <v>0</v>
      </c>
      <c r="Q9" s="350"/>
      <c r="R9" s="350">
        <f t="shared" si="8"/>
        <v>0</v>
      </c>
      <c r="S9" s="350">
        <f t="shared" si="9"/>
        <v>0</v>
      </c>
      <c r="T9" s="327" t="s">
        <v>526</v>
      </c>
      <c r="U9" s="435"/>
      <c r="V9" s="350">
        <f t="shared" si="10"/>
        <v>0</v>
      </c>
      <c r="W9" s="350">
        <f t="shared" si="11"/>
        <v>0</v>
      </c>
      <c r="X9" s="351"/>
      <c r="Y9" s="350">
        <f t="shared" si="12"/>
        <v>0</v>
      </c>
      <c r="Z9" s="350">
        <f t="shared" si="13"/>
        <v>0</v>
      </c>
      <c r="AA9" s="329"/>
      <c r="AB9" s="328" t="s">
        <v>527</v>
      </c>
      <c r="AC9" s="350">
        <f t="shared" si="14"/>
        <v>0</v>
      </c>
      <c r="AD9" s="350">
        <f t="shared" si="15"/>
        <v>0</v>
      </c>
      <c r="AE9" s="351"/>
      <c r="AF9" s="350">
        <f t="shared" si="16"/>
        <v>0</v>
      </c>
      <c r="AG9" s="350">
        <f t="shared" si="17"/>
        <v>0</v>
      </c>
      <c r="AH9" s="329"/>
      <c r="AI9" s="435"/>
      <c r="AJ9" s="350">
        <f t="shared" si="18"/>
        <v>0</v>
      </c>
      <c r="AK9" s="350">
        <f t="shared" si="19"/>
        <v>0</v>
      </c>
      <c r="AL9" s="351"/>
      <c r="AM9" s="350">
        <f t="shared" si="20"/>
        <v>0</v>
      </c>
      <c r="AN9" s="350">
        <f t="shared" si="21"/>
        <v>0</v>
      </c>
      <c r="AO9" s="329"/>
      <c r="AP9" s="328" t="s">
        <v>528</v>
      </c>
      <c r="AQ9" s="350">
        <f t="shared" si="22"/>
        <v>0</v>
      </c>
      <c r="AR9" s="350">
        <f t="shared" si="23"/>
        <v>1</v>
      </c>
      <c r="AS9" s="351"/>
      <c r="AT9" s="350">
        <f t="shared" si="24"/>
        <v>0</v>
      </c>
      <c r="AU9" s="350">
        <f t="shared" si="25"/>
        <v>0</v>
      </c>
      <c r="AV9" s="329"/>
      <c r="AW9" s="435"/>
      <c r="AX9" s="350">
        <f t="shared" si="26"/>
        <v>0</v>
      </c>
      <c r="AY9" s="350">
        <f t="shared" si="27"/>
        <v>0</v>
      </c>
      <c r="AZ9" s="351"/>
      <c r="BA9" s="350">
        <f t="shared" si="28"/>
        <v>0</v>
      </c>
      <c r="BB9" s="350">
        <f t="shared" si="29"/>
        <v>0</v>
      </c>
      <c r="BC9" s="440"/>
      <c r="BD9" s="435"/>
      <c r="BE9" s="350">
        <f t="shared" si="30"/>
        <v>0</v>
      </c>
      <c r="BF9" s="350">
        <f t="shared" si="31"/>
        <v>0</v>
      </c>
      <c r="BG9" s="351"/>
      <c r="BH9" s="350">
        <f t="shared" si="32"/>
        <v>0</v>
      </c>
      <c r="BI9" s="350">
        <f t="shared" si="33"/>
        <v>0</v>
      </c>
      <c r="BJ9" s="440"/>
      <c r="BK9" s="435"/>
      <c r="BL9" s="350">
        <f t="shared" si="34"/>
        <v>0</v>
      </c>
      <c r="BM9" s="350">
        <f t="shared" si="35"/>
        <v>0</v>
      </c>
      <c r="BN9" s="351"/>
      <c r="BO9" s="350">
        <f t="shared" si="36"/>
        <v>0</v>
      </c>
      <c r="BP9" s="350">
        <f t="shared" si="37"/>
        <v>0</v>
      </c>
      <c r="BQ9" s="329"/>
      <c r="BR9" s="435"/>
      <c r="BS9" s="350">
        <f t="shared" si="38"/>
        <v>0</v>
      </c>
      <c r="BT9" s="350">
        <f t="shared" si="39"/>
        <v>0</v>
      </c>
      <c r="BU9" s="238"/>
      <c r="BV9" s="73" t="s">
        <v>525</v>
      </c>
      <c r="BW9" s="906"/>
    </row>
    <row r="10" spans="1:75" x14ac:dyDescent="0.2">
      <c r="A10" s="921" t="s">
        <v>4</v>
      </c>
      <c r="B10" s="72" t="s">
        <v>522</v>
      </c>
      <c r="C10" s="350"/>
      <c r="D10" s="350">
        <f t="shared" si="0"/>
        <v>0</v>
      </c>
      <c r="E10" s="350">
        <f t="shared" si="1"/>
        <v>0</v>
      </c>
      <c r="F10" s="318"/>
      <c r="G10" s="432"/>
      <c r="H10" s="350">
        <f t="shared" si="2"/>
        <v>0</v>
      </c>
      <c r="I10" s="350">
        <f t="shared" si="3"/>
        <v>0</v>
      </c>
      <c r="J10" s="350"/>
      <c r="K10" s="350">
        <f t="shared" si="4"/>
        <v>0</v>
      </c>
      <c r="L10" s="350">
        <f t="shared" si="5"/>
        <v>0</v>
      </c>
      <c r="M10" s="316" t="s">
        <v>526</v>
      </c>
      <c r="N10" s="432"/>
      <c r="O10" s="350">
        <f t="shared" si="6"/>
        <v>0</v>
      </c>
      <c r="P10" s="350">
        <f t="shared" si="7"/>
        <v>0</v>
      </c>
      <c r="Q10" s="350"/>
      <c r="R10" s="350">
        <f t="shared" si="8"/>
        <v>0</v>
      </c>
      <c r="S10" s="350">
        <f t="shared" si="9"/>
        <v>0</v>
      </c>
      <c r="T10" s="437"/>
      <c r="U10" s="321" t="s">
        <v>527</v>
      </c>
      <c r="V10" s="350">
        <f t="shared" si="10"/>
        <v>0</v>
      </c>
      <c r="W10" s="350">
        <f t="shared" si="11"/>
        <v>0</v>
      </c>
      <c r="X10" s="351"/>
      <c r="Y10" s="350">
        <f t="shared" si="12"/>
        <v>0</v>
      </c>
      <c r="Z10" s="350">
        <f t="shared" si="13"/>
        <v>0</v>
      </c>
      <c r="AA10" s="318"/>
      <c r="AB10" s="432"/>
      <c r="AC10" s="350">
        <f t="shared" si="14"/>
        <v>0</v>
      </c>
      <c r="AD10" s="350">
        <f t="shared" si="15"/>
        <v>0</v>
      </c>
      <c r="AE10" s="351"/>
      <c r="AF10" s="350">
        <f t="shared" si="16"/>
        <v>0</v>
      </c>
      <c r="AG10" s="350">
        <f t="shared" si="17"/>
        <v>0</v>
      </c>
      <c r="AH10" s="318"/>
      <c r="AI10" s="321" t="s">
        <v>528</v>
      </c>
      <c r="AJ10" s="350">
        <f t="shared" si="18"/>
        <v>1</v>
      </c>
      <c r="AK10" s="350">
        <f t="shared" si="19"/>
        <v>0</v>
      </c>
      <c r="AL10" s="351"/>
      <c r="AM10" s="350">
        <f t="shared" si="20"/>
        <v>0</v>
      </c>
      <c r="AN10" s="350">
        <f t="shared" si="21"/>
        <v>0</v>
      </c>
      <c r="AO10" s="318"/>
      <c r="AP10" s="432"/>
      <c r="AQ10" s="350">
        <f t="shared" si="22"/>
        <v>0</v>
      </c>
      <c r="AR10" s="350">
        <f t="shared" si="23"/>
        <v>0</v>
      </c>
      <c r="AS10" s="351"/>
      <c r="AT10" s="350">
        <f t="shared" si="24"/>
        <v>0</v>
      </c>
      <c r="AU10" s="350">
        <f t="shared" si="25"/>
        <v>0</v>
      </c>
      <c r="AV10" s="318"/>
      <c r="AW10" s="432"/>
      <c r="AX10" s="350">
        <f t="shared" si="26"/>
        <v>0</v>
      </c>
      <c r="AY10" s="350">
        <f t="shared" si="27"/>
        <v>0</v>
      </c>
      <c r="AZ10" s="351"/>
      <c r="BA10" s="350">
        <f t="shared" si="28"/>
        <v>0</v>
      </c>
      <c r="BB10" s="350">
        <f t="shared" si="29"/>
        <v>0</v>
      </c>
      <c r="BC10" s="437"/>
      <c r="BD10" s="432"/>
      <c r="BE10" s="350">
        <f t="shared" si="30"/>
        <v>0</v>
      </c>
      <c r="BF10" s="350">
        <f t="shared" si="31"/>
        <v>0</v>
      </c>
      <c r="BG10" s="351"/>
      <c r="BH10" s="350">
        <f t="shared" si="32"/>
        <v>0</v>
      </c>
      <c r="BI10" s="350">
        <f t="shared" si="33"/>
        <v>0</v>
      </c>
      <c r="BJ10" s="437"/>
      <c r="BK10" s="432"/>
      <c r="BL10" s="350">
        <f t="shared" si="34"/>
        <v>0</v>
      </c>
      <c r="BM10" s="350">
        <f t="shared" si="35"/>
        <v>0</v>
      </c>
      <c r="BN10" s="351"/>
      <c r="BO10" s="350">
        <f t="shared" si="36"/>
        <v>0</v>
      </c>
      <c r="BP10" s="350">
        <f t="shared" si="37"/>
        <v>0</v>
      </c>
      <c r="BQ10" s="318"/>
      <c r="BR10" s="432"/>
      <c r="BS10" s="350">
        <f t="shared" si="38"/>
        <v>0</v>
      </c>
      <c r="BT10" s="350">
        <f t="shared" si="39"/>
        <v>0</v>
      </c>
      <c r="BU10" s="238"/>
      <c r="BV10" s="72" t="s">
        <v>522</v>
      </c>
      <c r="BW10" s="904" t="s">
        <v>4</v>
      </c>
    </row>
    <row r="11" spans="1:75" ht="13.5" thickBot="1" x14ac:dyDescent="0.25">
      <c r="A11" s="922"/>
      <c r="B11" s="74" t="s">
        <v>525</v>
      </c>
      <c r="C11" s="350"/>
      <c r="D11" s="350">
        <f t="shared" si="0"/>
        <v>0</v>
      </c>
      <c r="E11" s="350">
        <f t="shared" si="1"/>
        <v>0</v>
      </c>
      <c r="F11" s="324"/>
      <c r="G11" s="433"/>
      <c r="H11" s="350">
        <f t="shared" si="2"/>
        <v>0</v>
      </c>
      <c r="I11" s="350">
        <f t="shared" si="3"/>
        <v>0</v>
      </c>
      <c r="J11" s="350"/>
      <c r="K11" s="350">
        <f t="shared" si="4"/>
        <v>0</v>
      </c>
      <c r="L11" s="350">
        <f t="shared" si="5"/>
        <v>0</v>
      </c>
      <c r="M11" s="438"/>
      <c r="N11" s="433"/>
      <c r="O11" s="350">
        <f t="shared" si="6"/>
        <v>0</v>
      </c>
      <c r="P11" s="350">
        <f t="shared" si="7"/>
        <v>0</v>
      </c>
      <c r="Q11" s="350"/>
      <c r="R11" s="350">
        <f t="shared" si="8"/>
        <v>0</v>
      </c>
      <c r="S11" s="350">
        <f t="shared" si="9"/>
        <v>0</v>
      </c>
      <c r="T11" s="438"/>
      <c r="U11" s="433"/>
      <c r="V11" s="350">
        <f t="shared" si="10"/>
        <v>0</v>
      </c>
      <c r="W11" s="350">
        <f t="shared" si="11"/>
        <v>0</v>
      </c>
      <c r="X11" s="351"/>
      <c r="Y11" s="350">
        <f t="shared" si="12"/>
        <v>0</v>
      </c>
      <c r="Z11" s="350">
        <f t="shared" si="13"/>
        <v>0</v>
      </c>
      <c r="AA11" s="324"/>
      <c r="AB11" s="433"/>
      <c r="AC11" s="350">
        <f t="shared" si="14"/>
        <v>0</v>
      </c>
      <c r="AD11" s="350">
        <f t="shared" si="15"/>
        <v>0</v>
      </c>
      <c r="AE11" s="351"/>
      <c r="AF11" s="350">
        <f t="shared" si="16"/>
        <v>0</v>
      </c>
      <c r="AG11" s="350">
        <f t="shared" si="17"/>
        <v>0</v>
      </c>
      <c r="AH11" s="324"/>
      <c r="AI11" s="433"/>
      <c r="AJ11" s="350">
        <f t="shared" si="18"/>
        <v>0</v>
      </c>
      <c r="AK11" s="350">
        <f t="shared" si="19"/>
        <v>0</v>
      </c>
      <c r="AL11" s="351"/>
      <c r="AM11" s="350">
        <f t="shared" si="20"/>
        <v>0</v>
      </c>
      <c r="AN11" s="350">
        <f t="shared" si="21"/>
        <v>0</v>
      </c>
      <c r="AO11" s="324"/>
      <c r="AP11" s="433"/>
      <c r="AQ11" s="350">
        <f t="shared" si="22"/>
        <v>0</v>
      </c>
      <c r="AR11" s="350">
        <f t="shared" si="23"/>
        <v>0</v>
      </c>
      <c r="AS11" s="351"/>
      <c r="AT11" s="350">
        <f t="shared" si="24"/>
        <v>0</v>
      </c>
      <c r="AU11" s="350">
        <f t="shared" si="25"/>
        <v>0</v>
      </c>
      <c r="AV11" s="324"/>
      <c r="AW11" s="323" t="s">
        <v>526</v>
      </c>
      <c r="AX11" s="350">
        <f t="shared" si="26"/>
        <v>0</v>
      </c>
      <c r="AY11" s="350">
        <f t="shared" si="27"/>
        <v>0</v>
      </c>
      <c r="AZ11" s="351"/>
      <c r="BA11" s="350">
        <f t="shared" si="28"/>
        <v>0</v>
      </c>
      <c r="BB11" s="350">
        <f t="shared" si="29"/>
        <v>0</v>
      </c>
      <c r="BC11" s="438"/>
      <c r="BD11" s="323" t="s">
        <v>527</v>
      </c>
      <c r="BE11" s="350">
        <f t="shared" si="30"/>
        <v>0</v>
      </c>
      <c r="BF11" s="350">
        <f t="shared" si="31"/>
        <v>0</v>
      </c>
      <c r="BG11" s="351"/>
      <c r="BH11" s="350">
        <f t="shared" si="32"/>
        <v>0</v>
      </c>
      <c r="BI11" s="350">
        <f t="shared" si="33"/>
        <v>0</v>
      </c>
      <c r="BJ11" s="438"/>
      <c r="BK11" s="433"/>
      <c r="BL11" s="350">
        <f t="shared" si="34"/>
        <v>0</v>
      </c>
      <c r="BM11" s="350">
        <f t="shared" si="35"/>
        <v>0</v>
      </c>
      <c r="BN11" s="351"/>
      <c r="BO11" s="350">
        <f t="shared" si="36"/>
        <v>0</v>
      </c>
      <c r="BP11" s="350">
        <f t="shared" si="37"/>
        <v>0</v>
      </c>
      <c r="BQ11" s="324"/>
      <c r="BR11" s="323" t="s">
        <v>528</v>
      </c>
      <c r="BS11" s="350">
        <f t="shared" si="38"/>
        <v>0</v>
      </c>
      <c r="BT11" s="350">
        <f t="shared" si="39"/>
        <v>1</v>
      </c>
      <c r="BU11" s="238"/>
      <c r="BV11" s="74" t="s">
        <v>525</v>
      </c>
      <c r="BW11" s="905"/>
    </row>
    <row r="12" spans="1:75" x14ac:dyDescent="0.2">
      <c r="A12" s="915" t="s">
        <v>5</v>
      </c>
      <c r="B12" s="75" t="s">
        <v>522</v>
      </c>
      <c r="C12" s="350"/>
      <c r="D12" s="350">
        <f t="shared" si="0"/>
        <v>0</v>
      </c>
      <c r="E12" s="350">
        <f t="shared" si="1"/>
        <v>0</v>
      </c>
      <c r="F12" s="326"/>
      <c r="G12" s="434"/>
      <c r="H12" s="350">
        <f t="shared" si="2"/>
        <v>0</v>
      </c>
      <c r="I12" s="350">
        <f t="shared" si="3"/>
        <v>0</v>
      </c>
      <c r="J12" s="350"/>
      <c r="K12" s="350">
        <f t="shared" si="4"/>
        <v>0</v>
      </c>
      <c r="L12" s="350">
        <f t="shared" si="5"/>
        <v>0</v>
      </c>
      <c r="M12" s="439"/>
      <c r="N12" s="434"/>
      <c r="O12" s="350">
        <f t="shared" si="6"/>
        <v>0</v>
      </c>
      <c r="P12" s="350">
        <f t="shared" si="7"/>
        <v>0</v>
      </c>
      <c r="Q12" s="350"/>
      <c r="R12" s="350">
        <f t="shared" si="8"/>
        <v>0</v>
      </c>
      <c r="S12" s="350">
        <f t="shared" si="9"/>
        <v>0</v>
      </c>
      <c r="T12" s="439"/>
      <c r="U12" s="434"/>
      <c r="V12" s="350">
        <f t="shared" si="10"/>
        <v>0</v>
      </c>
      <c r="W12" s="350">
        <f t="shared" si="11"/>
        <v>0</v>
      </c>
      <c r="X12" s="351"/>
      <c r="Y12" s="350">
        <f t="shared" si="12"/>
        <v>0</v>
      </c>
      <c r="Z12" s="350">
        <f t="shared" si="13"/>
        <v>0</v>
      </c>
      <c r="AA12" s="326"/>
      <c r="AB12" s="434"/>
      <c r="AC12" s="350">
        <f t="shared" si="14"/>
        <v>0</v>
      </c>
      <c r="AD12" s="350">
        <f t="shared" si="15"/>
        <v>0</v>
      </c>
      <c r="AE12" s="351"/>
      <c r="AF12" s="350">
        <f t="shared" si="16"/>
        <v>0</v>
      </c>
      <c r="AG12" s="350">
        <f t="shared" si="17"/>
        <v>0</v>
      </c>
      <c r="AH12" s="342"/>
      <c r="AI12" s="434"/>
      <c r="AJ12" s="350">
        <f t="shared" si="18"/>
        <v>0</v>
      </c>
      <c r="AK12" s="350">
        <f t="shared" si="19"/>
        <v>0</v>
      </c>
      <c r="AL12" s="351"/>
      <c r="AM12" s="350">
        <f t="shared" si="20"/>
        <v>0</v>
      </c>
      <c r="AN12" s="350">
        <f t="shared" si="21"/>
        <v>0</v>
      </c>
      <c r="AO12" s="326"/>
      <c r="AP12" s="434"/>
      <c r="AQ12" s="350">
        <f t="shared" si="22"/>
        <v>0</v>
      </c>
      <c r="AR12" s="350">
        <f t="shared" si="23"/>
        <v>0</v>
      </c>
      <c r="AS12" s="351"/>
      <c r="AT12" s="350">
        <f t="shared" si="24"/>
        <v>0</v>
      </c>
      <c r="AU12" s="350">
        <f t="shared" si="25"/>
        <v>0</v>
      </c>
      <c r="AV12" s="326"/>
      <c r="AW12" s="321" t="s">
        <v>526</v>
      </c>
      <c r="AX12" s="350">
        <f t="shared" si="26"/>
        <v>0</v>
      </c>
      <c r="AY12" s="350">
        <f t="shared" si="27"/>
        <v>0</v>
      </c>
      <c r="AZ12" s="351"/>
      <c r="BA12" s="350">
        <f t="shared" si="28"/>
        <v>0</v>
      </c>
      <c r="BB12" s="350">
        <f t="shared" si="29"/>
        <v>0</v>
      </c>
      <c r="BC12" s="439"/>
      <c r="BD12" s="317" t="s">
        <v>527</v>
      </c>
      <c r="BE12" s="350">
        <f t="shared" si="30"/>
        <v>0</v>
      </c>
      <c r="BF12" s="350">
        <f t="shared" si="31"/>
        <v>0</v>
      </c>
      <c r="BG12" s="351"/>
      <c r="BH12" s="350">
        <f t="shared" si="32"/>
        <v>0</v>
      </c>
      <c r="BI12" s="350">
        <f t="shared" si="33"/>
        <v>0</v>
      </c>
      <c r="BJ12" s="439"/>
      <c r="BK12" s="445"/>
      <c r="BL12" s="350">
        <f t="shared" si="34"/>
        <v>0</v>
      </c>
      <c r="BM12" s="350">
        <f t="shared" si="35"/>
        <v>0</v>
      </c>
      <c r="BN12" s="351"/>
      <c r="BO12" s="350">
        <f t="shared" si="36"/>
        <v>0</v>
      </c>
      <c r="BP12" s="350">
        <f t="shared" si="37"/>
        <v>0</v>
      </c>
      <c r="BQ12" s="326"/>
      <c r="BR12" s="317" t="s">
        <v>528</v>
      </c>
      <c r="BS12" s="350">
        <f t="shared" si="38"/>
        <v>1</v>
      </c>
      <c r="BT12" s="350">
        <f t="shared" si="39"/>
        <v>0</v>
      </c>
      <c r="BU12" s="238"/>
      <c r="BV12" s="75" t="s">
        <v>522</v>
      </c>
      <c r="BW12" s="906" t="s">
        <v>5</v>
      </c>
    </row>
    <row r="13" spans="1:75" ht="13.5" thickBot="1" x14ac:dyDescent="0.25">
      <c r="A13" s="915"/>
      <c r="B13" s="73" t="s">
        <v>525</v>
      </c>
      <c r="C13" s="350"/>
      <c r="D13" s="350">
        <f t="shared" si="0"/>
        <v>0</v>
      </c>
      <c r="E13" s="350">
        <f t="shared" si="1"/>
        <v>0</v>
      </c>
      <c r="F13" s="329"/>
      <c r="G13" s="328" t="s">
        <v>526</v>
      </c>
      <c r="H13" s="350">
        <f t="shared" si="2"/>
        <v>0</v>
      </c>
      <c r="I13" s="350">
        <f t="shared" si="3"/>
        <v>0</v>
      </c>
      <c r="J13" s="350"/>
      <c r="K13" s="350">
        <f t="shared" si="4"/>
        <v>0</v>
      </c>
      <c r="L13" s="350">
        <f t="shared" si="5"/>
        <v>0</v>
      </c>
      <c r="M13" s="440"/>
      <c r="N13" s="328" t="s">
        <v>527</v>
      </c>
      <c r="O13" s="350">
        <f t="shared" si="6"/>
        <v>0</v>
      </c>
      <c r="P13" s="350">
        <f t="shared" si="7"/>
        <v>0</v>
      </c>
      <c r="Q13" s="350"/>
      <c r="R13" s="350">
        <f t="shared" si="8"/>
        <v>0</v>
      </c>
      <c r="S13" s="350">
        <f t="shared" si="9"/>
        <v>0</v>
      </c>
      <c r="T13" s="440"/>
      <c r="U13" s="435"/>
      <c r="V13" s="350">
        <f t="shared" si="10"/>
        <v>0</v>
      </c>
      <c r="W13" s="350">
        <f t="shared" si="11"/>
        <v>0</v>
      </c>
      <c r="X13" s="351"/>
      <c r="Y13" s="350">
        <f t="shared" si="12"/>
        <v>0</v>
      </c>
      <c r="Z13" s="350">
        <f t="shared" si="13"/>
        <v>0</v>
      </c>
      <c r="AA13" s="329"/>
      <c r="AB13" s="328" t="s">
        <v>528</v>
      </c>
      <c r="AC13" s="350">
        <f t="shared" si="14"/>
        <v>0</v>
      </c>
      <c r="AD13" s="350">
        <f t="shared" si="15"/>
        <v>1</v>
      </c>
      <c r="AE13" s="351"/>
      <c r="AF13" s="350">
        <f t="shared" si="16"/>
        <v>0</v>
      </c>
      <c r="AG13" s="350">
        <f t="shared" si="17"/>
        <v>0</v>
      </c>
      <c r="AH13" s="329"/>
      <c r="AI13" s="435"/>
      <c r="AJ13" s="350">
        <f t="shared" si="18"/>
        <v>0</v>
      </c>
      <c r="AK13" s="350">
        <f t="shared" si="19"/>
        <v>0</v>
      </c>
      <c r="AL13" s="351"/>
      <c r="AM13" s="350">
        <f t="shared" si="20"/>
        <v>0</v>
      </c>
      <c r="AN13" s="350">
        <f t="shared" si="21"/>
        <v>0</v>
      </c>
      <c r="AO13" s="329"/>
      <c r="AP13" s="435"/>
      <c r="AQ13" s="350">
        <f t="shared" si="22"/>
        <v>0</v>
      </c>
      <c r="AR13" s="350">
        <f t="shared" si="23"/>
        <v>0</v>
      </c>
      <c r="AS13" s="351"/>
      <c r="AT13" s="350">
        <f t="shared" si="24"/>
        <v>0</v>
      </c>
      <c r="AU13" s="350">
        <f t="shared" si="25"/>
        <v>0</v>
      </c>
      <c r="AV13" s="329"/>
      <c r="AW13" s="435"/>
      <c r="AX13" s="350">
        <f t="shared" si="26"/>
        <v>0</v>
      </c>
      <c r="AY13" s="350">
        <f t="shared" si="27"/>
        <v>0</v>
      </c>
      <c r="AZ13" s="351"/>
      <c r="BA13" s="350">
        <f t="shared" si="28"/>
        <v>0</v>
      </c>
      <c r="BB13" s="350">
        <f t="shared" si="29"/>
        <v>0</v>
      </c>
      <c r="BC13" s="440"/>
      <c r="BD13" s="435"/>
      <c r="BE13" s="350">
        <f t="shared" si="30"/>
        <v>0</v>
      </c>
      <c r="BF13" s="350">
        <f t="shared" si="31"/>
        <v>0</v>
      </c>
      <c r="BG13" s="351"/>
      <c r="BH13" s="350">
        <f t="shared" si="32"/>
        <v>0</v>
      </c>
      <c r="BI13" s="350">
        <f t="shared" si="33"/>
        <v>0</v>
      </c>
      <c r="BJ13" s="440"/>
      <c r="BK13" s="435"/>
      <c r="BL13" s="350">
        <f t="shared" si="34"/>
        <v>0</v>
      </c>
      <c r="BM13" s="350">
        <f t="shared" si="35"/>
        <v>0</v>
      </c>
      <c r="BN13" s="351"/>
      <c r="BO13" s="350">
        <f t="shared" si="36"/>
        <v>0</v>
      </c>
      <c r="BP13" s="350">
        <f t="shared" si="37"/>
        <v>0</v>
      </c>
      <c r="BQ13" s="329"/>
      <c r="BR13" s="435"/>
      <c r="BS13" s="350">
        <f t="shared" si="38"/>
        <v>0</v>
      </c>
      <c r="BT13" s="350">
        <f t="shared" si="39"/>
        <v>0</v>
      </c>
      <c r="BU13" s="238"/>
      <c r="BV13" s="73" t="s">
        <v>525</v>
      </c>
      <c r="BW13" s="906"/>
    </row>
    <row r="14" spans="1:75" x14ac:dyDescent="0.2">
      <c r="A14" s="921" t="s">
        <v>7</v>
      </c>
      <c r="B14" s="72" t="s">
        <v>522</v>
      </c>
      <c r="C14" s="350"/>
      <c r="D14" s="350">
        <f t="shared" si="0"/>
        <v>0</v>
      </c>
      <c r="E14" s="350">
        <f t="shared" si="1"/>
        <v>0</v>
      </c>
      <c r="F14" s="318"/>
      <c r="G14" s="432"/>
      <c r="H14" s="350">
        <f t="shared" si="2"/>
        <v>0</v>
      </c>
      <c r="I14" s="350">
        <f t="shared" si="3"/>
        <v>0</v>
      </c>
      <c r="J14" s="350"/>
      <c r="K14" s="350">
        <f t="shared" si="4"/>
        <v>0</v>
      </c>
      <c r="L14" s="350">
        <f t="shared" si="5"/>
        <v>0</v>
      </c>
      <c r="M14" s="437"/>
      <c r="N14" s="432"/>
      <c r="O14" s="350">
        <f t="shared" si="6"/>
        <v>0</v>
      </c>
      <c r="P14" s="350">
        <f t="shared" si="7"/>
        <v>0</v>
      </c>
      <c r="Q14" s="350"/>
      <c r="R14" s="350">
        <f t="shared" si="8"/>
        <v>0</v>
      </c>
      <c r="S14" s="350">
        <f t="shared" si="9"/>
        <v>0</v>
      </c>
      <c r="T14" s="437"/>
      <c r="U14" s="432"/>
      <c r="V14" s="350">
        <f t="shared" si="10"/>
        <v>0</v>
      </c>
      <c r="W14" s="350">
        <f t="shared" si="11"/>
        <v>0</v>
      </c>
      <c r="X14" s="351"/>
      <c r="Y14" s="350">
        <f t="shared" si="12"/>
        <v>0</v>
      </c>
      <c r="Z14" s="350">
        <f t="shared" si="13"/>
        <v>0</v>
      </c>
      <c r="AA14" s="318"/>
      <c r="AB14" s="432"/>
      <c r="AC14" s="350">
        <f t="shared" si="14"/>
        <v>0</v>
      </c>
      <c r="AD14" s="350">
        <f t="shared" si="15"/>
        <v>0</v>
      </c>
      <c r="AE14" s="351"/>
      <c r="AF14" s="350">
        <f t="shared" si="16"/>
        <v>0</v>
      </c>
      <c r="AG14" s="350">
        <f t="shared" si="17"/>
        <v>0</v>
      </c>
      <c r="AH14" s="318"/>
      <c r="AI14" s="432"/>
      <c r="AJ14" s="350">
        <f t="shared" si="18"/>
        <v>0</v>
      </c>
      <c r="AK14" s="350">
        <f t="shared" si="19"/>
        <v>0</v>
      </c>
      <c r="AL14" s="351"/>
      <c r="AM14" s="350">
        <f t="shared" si="20"/>
        <v>0</v>
      </c>
      <c r="AN14" s="350">
        <f t="shared" si="21"/>
        <v>0</v>
      </c>
      <c r="AO14" s="318"/>
      <c r="AP14" s="321" t="s">
        <v>526</v>
      </c>
      <c r="AQ14" s="350">
        <f t="shared" si="22"/>
        <v>0</v>
      </c>
      <c r="AR14" s="350">
        <f t="shared" si="23"/>
        <v>0</v>
      </c>
      <c r="AS14" s="351"/>
      <c r="AT14" s="350">
        <f t="shared" si="24"/>
        <v>0</v>
      </c>
      <c r="AU14" s="350">
        <f t="shared" si="25"/>
        <v>0</v>
      </c>
      <c r="AV14" s="342"/>
      <c r="AW14" s="432"/>
      <c r="AX14" s="350">
        <f t="shared" si="26"/>
        <v>0</v>
      </c>
      <c r="AY14" s="350">
        <f t="shared" si="27"/>
        <v>0</v>
      </c>
      <c r="AZ14" s="351"/>
      <c r="BA14" s="350">
        <f t="shared" si="28"/>
        <v>0</v>
      </c>
      <c r="BB14" s="350">
        <f t="shared" si="29"/>
        <v>0</v>
      </c>
      <c r="BC14" s="437"/>
      <c r="BD14" s="432"/>
      <c r="BE14" s="350">
        <f t="shared" si="30"/>
        <v>0</v>
      </c>
      <c r="BF14" s="350">
        <f t="shared" si="31"/>
        <v>0</v>
      </c>
      <c r="BG14" s="351"/>
      <c r="BH14" s="350">
        <f t="shared" si="32"/>
        <v>0</v>
      </c>
      <c r="BI14" s="350">
        <f t="shared" si="33"/>
        <v>0</v>
      </c>
      <c r="BJ14" s="437"/>
      <c r="BK14" s="321" t="s">
        <v>528</v>
      </c>
      <c r="BL14" s="350">
        <f t="shared" si="34"/>
        <v>1</v>
      </c>
      <c r="BM14" s="350">
        <f t="shared" si="35"/>
        <v>0</v>
      </c>
      <c r="BN14" s="351"/>
      <c r="BO14" s="350">
        <f t="shared" si="36"/>
        <v>0</v>
      </c>
      <c r="BP14" s="350">
        <f t="shared" si="37"/>
        <v>0</v>
      </c>
      <c r="BQ14" s="318"/>
      <c r="BR14" s="445"/>
      <c r="BS14" s="350">
        <f t="shared" si="38"/>
        <v>0</v>
      </c>
      <c r="BT14" s="350">
        <f t="shared" si="39"/>
        <v>0</v>
      </c>
      <c r="BU14" s="238"/>
      <c r="BV14" s="72" t="s">
        <v>522</v>
      </c>
      <c r="BW14" s="904" t="s">
        <v>7</v>
      </c>
    </row>
    <row r="15" spans="1:75" ht="13.5" thickBot="1" x14ac:dyDescent="0.25">
      <c r="A15" s="922"/>
      <c r="B15" s="87" t="s">
        <v>525</v>
      </c>
      <c r="C15" s="350"/>
      <c r="D15" s="350">
        <f t="shared" si="0"/>
        <v>0</v>
      </c>
      <c r="E15" s="350">
        <f t="shared" si="1"/>
        <v>0</v>
      </c>
      <c r="F15" s="324"/>
      <c r="G15" s="433"/>
      <c r="H15" s="350">
        <f t="shared" si="2"/>
        <v>0</v>
      </c>
      <c r="I15" s="350">
        <f t="shared" si="3"/>
        <v>0</v>
      </c>
      <c r="J15" s="350"/>
      <c r="K15" s="350">
        <f t="shared" si="4"/>
        <v>0</v>
      </c>
      <c r="L15" s="350">
        <f t="shared" si="5"/>
        <v>0</v>
      </c>
      <c r="M15" s="438"/>
      <c r="N15" s="433"/>
      <c r="O15" s="350">
        <f t="shared" si="6"/>
        <v>0</v>
      </c>
      <c r="P15" s="350">
        <f t="shared" si="7"/>
        <v>0</v>
      </c>
      <c r="Q15" s="350"/>
      <c r="R15" s="350">
        <f t="shared" si="8"/>
        <v>0</v>
      </c>
      <c r="S15" s="350">
        <f t="shared" si="9"/>
        <v>0</v>
      </c>
      <c r="T15" s="438"/>
      <c r="U15" s="433"/>
      <c r="V15" s="350">
        <f t="shared" si="10"/>
        <v>0</v>
      </c>
      <c r="W15" s="350">
        <f t="shared" si="11"/>
        <v>0</v>
      </c>
      <c r="X15" s="351"/>
      <c r="Y15" s="350">
        <f t="shared" si="12"/>
        <v>0</v>
      </c>
      <c r="Z15" s="350">
        <f t="shared" si="13"/>
        <v>0</v>
      </c>
      <c r="AA15" s="324"/>
      <c r="AB15" s="433"/>
      <c r="AC15" s="350">
        <f t="shared" si="14"/>
        <v>0</v>
      </c>
      <c r="AD15" s="350">
        <f t="shared" si="15"/>
        <v>0</v>
      </c>
      <c r="AE15" s="351"/>
      <c r="AF15" s="350">
        <f t="shared" si="16"/>
        <v>0</v>
      </c>
      <c r="AG15" s="350">
        <f t="shared" si="17"/>
        <v>0</v>
      </c>
      <c r="AH15" s="339"/>
      <c r="AI15" s="433"/>
      <c r="AJ15" s="350">
        <f t="shared" si="18"/>
        <v>0</v>
      </c>
      <c r="AK15" s="350">
        <f t="shared" si="19"/>
        <v>0</v>
      </c>
      <c r="AL15" s="351"/>
      <c r="AM15" s="350">
        <f t="shared" si="20"/>
        <v>0</v>
      </c>
      <c r="AN15" s="350">
        <f t="shared" si="21"/>
        <v>0</v>
      </c>
      <c r="AO15" s="324"/>
      <c r="AP15" s="433"/>
      <c r="AQ15" s="350">
        <f t="shared" si="22"/>
        <v>0</v>
      </c>
      <c r="AR15" s="350">
        <f t="shared" si="23"/>
        <v>0</v>
      </c>
      <c r="AS15" s="351"/>
      <c r="AT15" s="350">
        <f t="shared" si="24"/>
        <v>0</v>
      </c>
      <c r="AU15" s="350">
        <f t="shared" si="25"/>
        <v>0</v>
      </c>
      <c r="AV15" s="324"/>
      <c r="AW15" s="323" t="s">
        <v>526</v>
      </c>
      <c r="AX15" s="350">
        <f t="shared" si="26"/>
        <v>0</v>
      </c>
      <c r="AY15" s="350">
        <f t="shared" si="27"/>
        <v>0</v>
      </c>
      <c r="AZ15" s="351"/>
      <c r="BA15" s="350">
        <f t="shared" si="28"/>
        <v>0</v>
      </c>
      <c r="BB15" s="350">
        <f t="shared" si="29"/>
        <v>0</v>
      </c>
      <c r="BC15" s="438"/>
      <c r="BD15" s="436"/>
      <c r="BE15" s="350">
        <f t="shared" si="30"/>
        <v>0</v>
      </c>
      <c r="BF15" s="350">
        <f t="shared" si="31"/>
        <v>0</v>
      </c>
      <c r="BG15" s="351"/>
      <c r="BH15" s="350">
        <f t="shared" si="32"/>
        <v>0</v>
      </c>
      <c r="BI15" s="350">
        <f t="shared" si="33"/>
        <v>0</v>
      </c>
      <c r="BJ15" s="438"/>
      <c r="BK15" s="433"/>
      <c r="BL15" s="350">
        <f t="shared" si="34"/>
        <v>0</v>
      </c>
      <c r="BM15" s="350">
        <f t="shared" si="35"/>
        <v>0</v>
      </c>
      <c r="BN15" s="351"/>
      <c r="BO15" s="350">
        <f t="shared" si="36"/>
        <v>0</v>
      </c>
      <c r="BP15" s="350">
        <f t="shared" si="37"/>
        <v>0</v>
      </c>
      <c r="BQ15" s="324"/>
      <c r="BR15" s="323" t="s">
        <v>528</v>
      </c>
      <c r="BS15" s="350">
        <f t="shared" si="38"/>
        <v>0</v>
      </c>
      <c r="BT15" s="350">
        <f t="shared" si="39"/>
        <v>1</v>
      </c>
      <c r="BU15" s="238"/>
      <c r="BV15" s="87" t="s">
        <v>525</v>
      </c>
      <c r="BW15" s="905"/>
    </row>
    <row r="16" spans="1:75" x14ac:dyDescent="0.2">
      <c r="A16" s="915" t="s">
        <v>529</v>
      </c>
      <c r="B16" s="75" t="s">
        <v>522</v>
      </c>
      <c r="C16" s="350"/>
      <c r="D16" s="350">
        <f t="shared" si="0"/>
        <v>0</v>
      </c>
      <c r="E16" s="350">
        <f t="shared" si="1"/>
        <v>0</v>
      </c>
      <c r="F16" s="326"/>
      <c r="G16" s="317" t="s">
        <v>528</v>
      </c>
      <c r="H16" s="350">
        <f t="shared" si="2"/>
        <v>1</v>
      </c>
      <c r="I16" s="350">
        <f t="shared" si="3"/>
        <v>0</v>
      </c>
      <c r="J16" s="350"/>
      <c r="K16" s="350">
        <f t="shared" si="4"/>
        <v>0</v>
      </c>
      <c r="L16" s="350">
        <f t="shared" si="5"/>
        <v>0</v>
      </c>
      <c r="M16" s="439"/>
      <c r="N16" s="434"/>
      <c r="O16" s="350">
        <f t="shared" si="6"/>
        <v>0</v>
      </c>
      <c r="P16" s="350">
        <f t="shared" si="7"/>
        <v>0</v>
      </c>
      <c r="Q16" s="350"/>
      <c r="R16" s="350">
        <f t="shared" si="8"/>
        <v>0</v>
      </c>
      <c r="S16" s="350">
        <f t="shared" si="9"/>
        <v>0</v>
      </c>
      <c r="T16" s="439"/>
      <c r="U16" s="442"/>
      <c r="V16" s="350">
        <f t="shared" si="10"/>
        <v>0</v>
      </c>
      <c r="W16" s="350">
        <f t="shared" si="11"/>
        <v>0</v>
      </c>
      <c r="X16" s="351"/>
      <c r="Y16" s="350">
        <f t="shared" si="12"/>
        <v>0</v>
      </c>
      <c r="Z16" s="350">
        <f t="shared" si="13"/>
        <v>0</v>
      </c>
      <c r="AA16" s="326"/>
      <c r="AB16" s="434"/>
      <c r="AC16" s="350">
        <f t="shared" si="14"/>
        <v>0</v>
      </c>
      <c r="AD16" s="350">
        <f t="shared" si="15"/>
        <v>0</v>
      </c>
      <c r="AE16" s="351"/>
      <c r="AF16" s="350">
        <f t="shared" si="16"/>
        <v>0</v>
      </c>
      <c r="AG16" s="350">
        <f t="shared" si="17"/>
        <v>0</v>
      </c>
      <c r="AH16" s="326"/>
      <c r="AI16" s="434"/>
      <c r="AJ16" s="350">
        <f t="shared" si="18"/>
        <v>0</v>
      </c>
      <c r="AK16" s="350">
        <f t="shared" si="19"/>
        <v>0</v>
      </c>
      <c r="AL16" s="351"/>
      <c r="AM16" s="350">
        <f t="shared" si="20"/>
        <v>0</v>
      </c>
      <c r="AN16" s="350">
        <f t="shared" si="21"/>
        <v>0</v>
      </c>
      <c r="AO16" s="326"/>
      <c r="AP16" s="434"/>
      <c r="AQ16" s="350">
        <f t="shared" si="22"/>
        <v>0</v>
      </c>
      <c r="AR16" s="350">
        <f t="shared" si="23"/>
        <v>0</v>
      </c>
      <c r="AS16" s="351"/>
      <c r="AT16" s="350">
        <f t="shared" si="24"/>
        <v>0</v>
      </c>
      <c r="AU16" s="350">
        <f t="shared" si="25"/>
        <v>0</v>
      </c>
      <c r="AV16" s="326"/>
      <c r="AW16" s="434"/>
      <c r="AX16" s="350">
        <f t="shared" si="26"/>
        <v>0</v>
      </c>
      <c r="AY16" s="350">
        <f t="shared" si="27"/>
        <v>0</v>
      </c>
      <c r="AZ16" s="351"/>
      <c r="BA16" s="350">
        <f t="shared" si="28"/>
        <v>0</v>
      </c>
      <c r="BB16" s="350">
        <f t="shared" si="29"/>
        <v>0</v>
      </c>
      <c r="BC16" s="439"/>
      <c r="BD16" s="434"/>
      <c r="BE16" s="350">
        <f t="shared" si="30"/>
        <v>0</v>
      </c>
      <c r="BF16" s="350">
        <f t="shared" si="31"/>
        <v>0</v>
      </c>
      <c r="BG16" s="351"/>
      <c r="BH16" s="350">
        <f t="shared" si="32"/>
        <v>0</v>
      </c>
      <c r="BI16" s="350">
        <f t="shared" si="33"/>
        <v>0</v>
      </c>
      <c r="BJ16" s="439"/>
      <c r="BK16" s="434"/>
      <c r="BL16" s="350">
        <f t="shared" si="34"/>
        <v>0</v>
      </c>
      <c r="BM16" s="350">
        <f t="shared" si="35"/>
        <v>0</v>
      </c>
      <c r="BN16" s="351"/>
      <c r="BO16" s="350">
        <f t="shared" si="36"/>
        <v>0</v>
      </c>
      <c r="BP16" s="350">
        <f t="shared" si="37"/>
        <v>0</v>
      </c>
      <c r="BQ16" s="326"/>
      <c r="BR16" s="434"/>
      <c r="BS16" s="350">
        <f t="shared" si="38"/>
        <v>0</v>
      </c>
      <c r="BT16" s="350">
        <f t="shared" si="39"/>
        <v>0</v>
      </c>
      <c r="BU16" s="238"/>
      <c r="BV16" s="75" t="s">
        <v>522</v>
      </c>
      <c r="BW16" s="906" t="s">
        <v>529</v>
      </c>
    </row>
    <row r="17" spans="1:77" ht="13.5" thickBot="1" x14ac:dyDescent="0.25">
      <c r="A17" s="915"/>
      <c r="B17" s="73" t="s">
        <v>525</v>
      </c>
      <c r="C17" s="350"/>
      <c r="D17" s="350">
        <f t="shared" si="0"/>
        <v>0</v>
      </c>
      <c r="E17" s="350">
        <f t="shared" si="1"/>
        <v>0</v>
      </c>
      <c r="F17" s="329"/>
      <c r="G17" s="436"/>
      <c r="H17" s="350">
        <f t="shared" si="2"/>
        <v>0</v>
      </c>
      <c r="I17" s="350">
        <f t="shared" si="3"/>
        <v>0</v>
      </c>
      <c r="J17" s="350"/>
      <c r="K17" s="350">
        <f t="shared" si="4"/>
        <v>0</v>
      </c>
      <c r="L17" s="350">
        <f t="shared" si="5"/>
        <v>0</v>
      </c>
      <c r="M17" s="440"/>
      <c r="N17" s="323" t="s">
        <v>528</v>
      </c>
      <c r="O17" s="350">
        <f t="shared" si="6"/>
        <v>0</v>
      </c>
      <c r="P17" s="350">
        <f t="shared" si="7"/>
        <v>1</v>
      </c>
      <c r="Q17" s="350"/>
      <c r="R17" s="350">
        <f t="shared" si="8"/>
        <v>0</v>
      </c>
      <c r="S17" s="350">
        <f t="shared" si="9"/>
        <v>0</v>
      </c>
      <c r="T17" s="440"/>
      <c r="U17" s="435"/>
      <c r="V17" s="350">
        <f t="shared" si="10"/>
        <v>0</v>
      </c>
      <c r="W17" s="350">
        <f t="shared" si="11"/>
        <v>0</v>
      </c>
      <c r="X17" s="351"/>
      <c r="Y17" s="350">
        <f t="shared" si="12"/>
        <v>0</v>
      </c>
      <c r="Z17" s="350">
        <f t="shared" si="13"/>
        <v>0</v>
      </c>
      <c r="AA17" s="329"/>
      <c r="AB17" s="435"/>
      <c r="AC17" s="350">
        <f t="shared" si="14"/>
        <v>0</v>
      </c>
      <c r="AD17" s="350">
        <f t="shared" si="15"/>
        <v>0</v>
      </c>
      <c r="AE17" s="351"/>
      <c r="AF17" s="350">
        <f t="shared" si="16"/>
        <v>0</v>
      </c>
      <c r="AG17" s="350">
        <f t="shared" si="17"/>
        <v>0</v>
      </c>
      <c r="AH17" s="329"/>
      <c r="AI17" s="435"/>
      <c r="AJ17" s="350">
        <f t="shared" si="18"/>
        <v>0</v>
      </c>
      <c r="AK17" s="350">
        <f t="shared" si="19"/>
        <v>0</v>
      </c>
      <c r="AL17" s="351"/>
      <c r="AM17" s="350">
        <f t="shared" si="20"/>
        <v>0</v>
      </c>
      <c r="AN17" s="350">
        <f t="shared" si="21"/>
        <v>0</v>
      </c>
      <c r="AO17" s="329"/>
      <c r="AP17" s="435"/>
      <c r="AQ17" s="350">
        <f t="shared" si="22"/>
        <v>0</v>
      </c>
      <c r="AR17" s="350">
        <f t="shared" si="23"/>
        <v>0</v>
      </c>
      <c r="AS17" s="351"/>
      <c r="AT17" s="350">
        <f t="shared" si="24"/>
        <v>0</v>
      </c>
      <c r="AU17" s="350">
        <f t="shared" si="25"/>
        <v>0</v>
      </c>
      <c r="AV17" s="329"/>
      <c r="AW17" s="435"/>
      <c r="AX17" s="350">
        <f t="shared" si="26"/>
        <v>0</v>
      </c>
      <c r="AY17" s="350">
        <f t="shared" si="27"/>
        <v>0</v>
      </c>
      <c r="AZ17" s="351"/>
      <c r="BA17" s="350">
        <f t="shared" si="28"/>
        <v>0</v>
      </c>
      <c r="BB17" s="350">
        <f t="shared" si="29"/>
        <v>0</v>
      </c>
      <c r="BC17" s="440"/>
      <c r="BD17" s="435"/>
      <c r="BE17" s="350">
        <f t="shared" si="30"/>
        <v>0</v>
      </c>
      <c r="BF17" s="350">
        <f t="shared" si="31"/>
        <v>0</v>
      </c>
      <c r="BG17" s="351"/>
      <c r="BH17" s="350">
        <f t="shared" si="32"/>
        <v>0</v>
      </c>
      <c r="BI17" s="350">
        <f t="shared" si="33"/>
        <v>0</v>
      </c>
      <c r="BJ17" s="440"/>
      <c r="BK17" s="435"/>
      <c r="BL17" s="350">
        <f t="shared" si="34"/>
        <v>0</v>
      </c>
      <c r="BM17" s="350">
        <f t="shared" si="35"/>
        <v>0</v>
      </c>
      <c r="BN17" s="351"/>
      <c r="BO17" s="350">
        <f t="shared" si="36"/>
        <v>0</v>
      </c>
      <c r="BP17" s="350">
        <f t="shared" si="37"/>
        <v>0</v>
      </c>
      <c r="BQ17" s="329"/>
      <c r="BR17" s="435"/>
      <c r="BS17" s="350">
        <f t="shared" si="38"/>
        <v>0</v>
      </c>
      <c r="BT17" s="350">
        <f t="shared" si="39"/>
        <v>0</v>
      </c>
      <c r="BU17" s="238"/>
      <c r="BV17" s="73" t="s">
        <v>525</v>
      </c>
      <c r="BW17" s="906"/>
    </row>
    <row r="18" spans="1:77" ht="13.5" thickBot="1" x14ac:dyDescent="0.25">
      <c r="A18" s="926" t="s">
        <v>530</v>
      </c>
      <c r="B18" s="72" t="s">
        <v>522</v>
      </c>
      <c r="C18" s="350"/>
      <c r="D18" s="350">
        <f t="shared" si="0"/>
        <v>0</v>
      </c>
      <c r="E18" s="350">
        <f t="shared" si="1"/>
        <v>0</v>
      </c>
      <c r="F18" s="318"/>
      <c r="G18" s="432"/>
      <c r="H18" s="350">
        <f t="shared" si="2"/>
        <v>0</v>
      </c>
      <c r="I18" s="350">
        <f t="shared" si="3"/>
        <v>0</v>
      </c>
      <c r="J18" s="350"/>
      <c r="K18" s="350">
        <f t="shared" si="4"/>
        <v>0</v>
      </c>
      <c r="L18" s="350">
        <f t="shared" si="5"/>
        <v>0</v>
      </c>
      <c r="M18" s="437"/>
      <c r="N18" s="432"/>
      <c r="O18" s="350">
        <f t="shared" si="6"/>
        <v>0</v>
      </c>
      <c r="P18" s="350">
        <f t="shared" si="7"/>
        <v>0</v>
      </c>
      <c r="Q18" s="350"/>
      <c r="R18" s="350">
        <f t="shared" si="8"/>
        <v>1</v>
      </c>
      <c r="S18" s="350">
        <f t="shared" si="9"/>
        <v>0</v>
      </c>
      <c r="T18" s="316" t="s">
        <v>528</v>
      </c>
      <c r="U18" s="432"/>
      <c r="V18" s="350">
        <f t="shared" si="10"/>
        <v>0</v>
      </c>
      <c r="W18" s="350">
        <f t="shared" si="11"/>
        <v>0</v>
      </c>
      <c r="X18" s="351"/>
      <c r="Y18" s="350">
        <f t="shared" si="12"/>
        <v>0</v>
      </c>
      <c r="Z18" s="350">
        <f t="shared" si="13"/>
        <v>0</v>
      </c>
      <c r="AA18" s="318"/>
      <c r="AB18" s="432"/>
      <c r="AC18" s="350">
        <f t="shared" si="14"/>
        <v>0</v>
      </c>
      <c r="AD18" s="350">
        <f t="shared" si="15"/>
        <v>0</v>
      </c>
      <c r="AE18" s="351"/>
      <c r="AF18" s="350">
        <f t="shared" si="16"/>
        <v>0</v>
      </c>
      <c r="AG18" s="350">
        <f t="shared" si="17"/>
        <v>0</v>
      </c>
      <c r="AH18" s="318"/>
      <c r="AI18" s="432"/>
      <c r="AJ18" s="350">
        <f t="shared" si="18"/>
        <v>0</v>
      </c>
      <c r="AK18" s="350">
        <f t="shared" si="19"/>
        <v>0</v>
      </c>
      <c r="AL18" s="351"/>
      <c r="AM18" s="350">
        <f t="shared" si="20"/>
        <v>0</v>
      </c>
      <c r="AN18" s="350">
        <f t="shared" si="21"/>
        <v>0</v>
      </c>
      <c r="AO18" s="318"/>
      <c r="AP18" s="432"/>
      <c r="AQ18" s="350">
        <f t="shared" si="22"/>
        <v>0</v>
      </c>
      <c r="AR18" s="350">
        <f t="shared" si="23"/>
        <v>0</v>
      </c>
      <c r="AS18" s="351"/>
      <c r="AT18" s="350">
        <f t="shared" si="24"/>
        <v>0</v>
      </c>
      <c r="AU18" s="350">
        <f t="shared" si="25"/>
        <v>0</v>
      </c>
      <c r="AV18" s="318"/>
      <c r="AW18" s="432"/>
      <c r="AX18" s="350">
        <f t="shared" si="26"/>
        <v>0</v>
      </c>
      <c r="AY18" s="350">
        <f t="shared" si="27"/>
        <v>0</v>
      </c>
      <c r="AZ18" s="351"/>
      <c r="BA18" s="350">
        <f t="shared" si="28"/>
        <v>0</v>
      </c>
      <c r="BB18" s="350">
        <f t="shared" si="29"/>
        <v>0</v>
      </c>
      <c r="BC18" s="437"/>
      <c r="BD18" s="432"/>
      <c r="BE18" s="350">
        <f t="shared" si="30"/>
        <v>0</v>
      </c>
      <c r="BF18" s="350">
        <f t="shared" si="31"/>
        <v>0</v>
      </c>
      <c r="BG18" s="351"/>
      <c r="BH18" s="350">
        <f t="shared" si="32"/>
        <v>0</v>
      </c>
      <c r="BI18" s="350">
        <f t="shared" si="33"/>
        <v>0</v>
      </c>
      <c r="BJ18" s="444"/>
      <c r="BK18" s="432"/>
      <c r="BL18" s="350">
        <f t="shared" si="34"/>
        <v>0</v>
      </c>
      <c r="BM18" s="350">
        <f t="shared" si="35"/>
        <v>0</v>
      </c>
      <c r="BN18" s="351"/>
      <c r="BO18" s="350">
        <f t="shared" si="36"/>
        <v>0</v>
      </c>
      <c r="BP18" s="350">
        <f t="shared" si="37"/>
        <v>0</v>
      </c>
      <c r="BQ18" s="437"/>
      <c r="BR18" s="432"/>
      <c r="BS18" s="350">
        <f t="shared" si="38"/>
        <v>0</v>
      </c>
      <c r="BT18" s="350">
        <f t="shared" si="39"/>
        <v>0</v>
      </c>
      <c r="BU18" s="238"/>
      <c r="BV18" s="72" t="s">
        <v>522</v>
      </c>
      <c r="BW18" s="907" t="s">
        <v>530</v>
      </c>
    </row>
    <row r="19" spans="1:77" ht="13.5" thickBot="1" x14ac:dyDescent="0.25">
      <c r="A19" s="926"/>
      <c r="B19" s="74" t="s">
        <v>525</v>
      </c>
      <c r="C19" s="350"/>
      <c r="D19" s="350">
        <f t="shared" si="0"/>
        <v>0</v>
      </c>
      <c r="E19" s="350">
        <f t="shared" si="1"/>
        <v>0</v>
      </c>
      <c r="F19" s="324"/>
      <c r="G19" s="433"/>
      <c r="H19" s="350">
        <f t="shared" si="2"/>
        <v>0</v>
      </c>
      <c r="I19" s="350">
        <f t="shared" si="3"/>
        <v>0</v>
      </c>
      <c r="J19" s="350"/>
      <c r="K19" s="350">
        <f t="shared" si="4"/>
        <v>0</v>
      </c>
      <c r="L19" s="350">
        <f t="shared" si="5"/>
        <v>0</v>
      </c>
      <c r="M19" s="438"/>
      <c r="N19" s="433"/>
      <c r="O19" s="350">
        <f t="shared" si="6"/>
        <v>0</v>
      </c>
      <c r="P19" s="350">
        <f t="shared" si="7"/>
        <v>0</v>
      </c>
      <c r="Q19" s="350"/>
      <c r="R19" s="350">
        <f t="shared" si="8"/>
        <v>0</v>
      </c>
      <c r="S19" s="350">
        <f t="shared" si="9"/>
        <v>0</v>
      </c>
      <c r="T19" s="438"/>
      <c r="U19" s="323" t="s">
        <v>528</v>
      </c>
      <c r="V19" s="350">
        <f t="shared" si="10"/>
        <v>0</v>
      </c>
      <c r="W19" s="350">
        <f t="shared" si="11"/>
        <v>1</v>
      </c>
      <c r="X19" s="351"/>
      <c r="Y19" s="350">
        <f t="shared" si="12"/>
        <v>0</v>
      </c>
      <c r="Z19" s="350">
        <f t="shared" si="13"/>
        <v>0</v>
      </c>
      <c r="AA19" s="324"/>
      <c r="AB19" s="433"/>
      <c r="AC19" s="350">
        <f t="shared" si="14"/>
        <v>0</v>
      </c>
      <c r="AD19" s="350">
        <f t="shared" si="15"/>
        <v>0</v>
      </c>
      <c r="AE19" s="351"/>
      <c r="AF19" s="350">
        <f t="shared" si="16"/>
        <v>0</v>
      </c>
      <c r="AG19" s="350">
        <f t="shared" si="17"/>
        <v>0</v>
      </c>
      <c r="AH19" s="324"/>
      <c r="AI19" s="433"/>
      <c r="AJ19" s="350">
        <f t="shared" si="18"/>
        <v>0</v>
      </c>
      <c r="AK19" s="350">
        <f t="shared" si="19"/>
        <v>0</v>
      </c>
      <c r="AL19" s="351"/>
      <c r="AM19" s="350">
        <f t="shared" si="20"/>
        <v>0</v>
      </c>
      <c r="AN19" s="350">
        <f t="shared" si="21"/>
        <v>0</v>
      </c>
      <c r="AO19" s="324"/>
      <c r="AP19" s="433"/>
      <c r="AQ19" s="350">
        <f t="shared" si="22"/>
        <v>0</v>
      </c>
      <c r="AR19" s="350">
        <f t="shared" si="23"/>
        <v>0</v>
      </c>
      <c r="AS19" s="351"/>
      <c r="AT19" s="350">
        <f t="shared" si="24"/>
        <v>0</v>
      </c>
      <c r="AU19" s="350">
        <f t="shared" si="25"/>
        <v>0</v>
      </c>
      <c r="AV19" s="324"/>
      <c r="AW19" s="433"/>
      <c r="AX19" s="350">
        <f t="shared" si="26"/>
        <v>0</v>
      </c>
      <c r="AY19" s="350">
        <f t="shared" si="27"/>
        <v>0</v>
      </c>
      <c r="AZ19" s="351"/>
      <c r="BA19" s="350">
        <f t="shared" si="28"/>
        <v>0</v>
      </c>
      <c r="BB19" s="350">
        <f t="shared" si="29"/>
        <v>0</v>
      </c>
      <c r="BC19" s="438"/>
      <c r="BD19" s="433"/>
      <c r="BE19" s="350">
        <f t="shared" si="30"/>
        <v>0</v>
      </c>
      <c r="BF19" s="350">
        <f t="shared" si="31"/>
        <v>0</v>
      </c>
      <c r="BG19" s="351"/>
      <c r="BH19" s="350">
        <f t="shared" si="32"/>
        <v>0</v>
      </c>
      <c r="BI19" s="350">
        <f t="shared" si="33"/>
        <v>0</v>
      </c>
      <c r="BJ19" s="438"/>
      <c r="BK19" s="433"/>
      <c r="BL19" s="350">
        <f t="shared" si="34"/>
        <v>0</v>
      </c>
      <c r="BM19" s="350">
        <f t="shared" si="35"/>
        <v>0</v>
      </c>
      <c r="BN19" s="351"/>
      <c r="BO19" s="350">
        <f t="shared" si="36"/>
        <v>0</v>
      </c>
      <c r="BP19" s="350">
        <f t="shared" si="37"/>
        <v>0</v>
      </c>
      <c r="BQ19" s="438"/>
      <c r="BR19" s="433"/>
      <c r="BS19" s="350">
        <f t="shared" si="38"/>
        <v>0</v>
      </c>
      <c r="BT19" s="350">
        <f t="shared" si="39"/>
        <v>0</v>
      </c>
      <c r="BU19" s="238"/>
      <c r="BV19" s="74" t="s">
        <v>525</v>
      </c>
      <c r="BW19" s="907"/>
    </row>
    <row r="20" spans="1:77" ht="12.95" customHeight="1" thickBot="1" x14ac:dyDescent="0.25">
      <c r="A20" s="234"/>
      <c r="C20" s="350"/>
      <c r="D20" s="350">
        <f t="shared" si="0"/>
        <v>0</v>
      </c>
      <c r="E20" s="350">
        <f t="shared" si="1"/>
        <v>0</v>
      </c>
      <c r="F20" s="69"/>
      <c r="G20" s="69"/>
      <c r="H20" s="350">
        <f t="shared" si="2"/>
        <v>0</v>
      </c>
      <c r="I20" s="350">
        <f t="shared" si="3"/>
        <v>0</v>
      </c>
      <c r="J20" s="350"/>
      <c r="K20" s="350">
        <f t="shared" si="4"/>
        <v>0</v>
      </c>
      <c r="L20" s="350">
        <f t="shared" si="5"/>
        <v>0</v>
      </c>
      <c r="M20" s="69"/>
      <c r="N20" s="69"/>
      <c r="O20" s="350">
        <f t="shared" si="6"/>
        <v>0</v>
      </c>
      <c r="P20" s="350">
        <f t="shared" si="7"/>
        <v>0</v>
      </c>
      <c r="Q20" s="350"/>
      <c r="R20" s="350">
        <f t="shared" si="8"/>
        <v>0</v>
      </c>
      <c r="S20" s="350">
        <f t="shared" si="9"/>
        <v>0</v>
      </c>
      <c r="T20" s="69"/>
      <c r="U20" s="69"/>
      <c r="V20" s="350">
        <f t="shared" si="10"/>
        <v>0</v>
      </c>
      <c r="W20" s="350">
        <f t="shared" si="11"/>
        <v>0</v>
      </c>
      <c r="X20" s="351"/>
      <c r="Y20" s="350">
        <f t="shared" si="12"/>
        <v>0</v>
      </c>
      <c r="Z20" s="350">
        <f t="shared" si="13"/>
        <v>0</v>
      </c>
      <c r="AA20" s="69"/>
      <c r="AB20" s="69"/>
      <c r="AC20" s="350">
        <f t="shared" si="14"/>
        <v>0</v>
      </c>
      <c r="AD20" s="350">
        <f t="shared" si="15"/>
        <v>0</v>
      </c>
      <c r="AE20" s="351"/>
      <c r="AF20" s="350">
        <f t="shared" si="16"/>
        <v>0</v>
      </c>
      <c r="AG20" s="350">
        <f t="shared" si="17"/>
        <v>0</v>
      </c>
      <c r="AH20" s="69"/>
      <c r="AI20" s="69"/>
      <c r="AJ20" s="350">
        <f t="shared" si="18"/>
        <v>0</v>
      </c>
      <c r="AK20" s="350">
        <f t="shared" si="19"/>
        <v>0</v>
      </c>
      <c r="AL20" s="351"/>
      <c r="AM20" s="350">
        <f t="shared" si="20"/>
        <v>0</v>
      </c>
      <c r="AN20" s="350">
        <f t="shared" si="21"/>
        <v>0</v>
      </c>
      <c r="AO20" s="69"/>
      <c r="AP20" s="69"/>
      <c r="AQ20" s="350">
        <f t="shared" si="22"/>
        <v>0</v>
      </c>
      <c r="AR20" s="350">
        <f t="shared" si="23"/>
        <v>0</v>
      </c>
      <c r="AS20" s="351"/>
      <c r="AT20" s="350">
        <f t="shared" si="24"/>
        <v>0</v>
      </c>
      <c r="AU20" s="350">
        <f t="shared" si="25"/>
        <v>0</v>
      </c>
      <c r="AV20" s="69"/>
      <c r="AW20" s="69"/>
      <c r="AX20" s="350">
        <f t="shared" si="26"/>
        <v>0</v>
      </c>
      <c r="AY20" s="350">
        <f t="shared" si="27"/>
        <v>0</v>
      </c>
      <c r="AZ20" s="351"/>
      <c r="BA20" s="350">
        <f t="shared" si="28"/>
        <v>0</v>
      </c>
      <c r="BB20" s="350">
        <f t="shared" si="29"/>
        <v>0</v>
      </c>
      <c r="BC20" s="69"/>
      <c r="BD20" s="69"/>
      <c r="BE20" s="350">
        <f t="shared" si="30"/>
        <v>0</v>
      </c>
      <c r="BF20" s="350">
        <f t="shared" si="31"/>
        <v>0</v>
      </c>
      <c r="BG20" s="351"/>
      <c r="BH20" s="350">
        <f t="shared" si="32"/>
        <v>0</v>
      </c>
      <c r="BI20" s="350">
        <f t="shared" si="33"/>
        <v>0</v>
      </c>
      <c r="BJ20" s="69"/>
      <c r="BK20" s="69"/>
      <c r="BL20" s="350">
        <f t="shared" si="34"/>
        <v>0</v>
      </c>
      <c r="BM20" s="350">
        <f t="shared" si="35"/>
        <v>0</v>
      </c>
      <c r="BN20" s="351"/>
      <c r="BO20" s="350">
        <f t="shared" si="36"/>
        <v>0</v>
      </c>
      <c r="BP20" s="350">
        <f t="shared" si="37"/>
        <v>0</v>
      </c>
      <c r="BQ20" s="69"/>
      <c r="BR20" s="69"/>
      <c r="BS20" s="350">
        <f t="shared" si="38"/>
        <v>0</v>
      </c>
      <c r="BT20" s="350">
        <f t="shared" si="39"/>
        <v>0</v>
      </c>
      <c r="BU20" s="238"/>
      <c r="BV20" s="77"/>
      <c r="BW20" s="77"/>
      <c r="BX20" s="69"/>
      <c r="BY20" s="76"/>
    </row>
    <row r="21" spans="1:77" ht="12.95" hidden="1" customHeight="1" thickBot="1" x14ac:dyDescent="0.25">
      <c r="A21" s="234"/>
      <c r="C21" s="350"/>
      <c r="D21" s="350">
        <f t="shared" si="0"/>
        <v>0</v>
      </c>
      <c r="E21" s="350">
        <f t="shared" si="1"/>
        <v>0</v>
      </c>
      <c r="F21" s="69"/>
      <c r="G21" s="69"/>
      <c r="H21" s="350">
        <f t="shared" si="2"/>
        <v>0</v>
      </c>
      <c r="I21" s="350">
        <f t="shared" si="3"/>
        <v>0</v>
      </c>
      <c r="J21" s="350"/>
      <c r="K21" s="350">
        <f t="shared" si="4"/>
        <v>0</v>
      </c>
      <c r="L21" s="350">
        <f t="shared" si="5"/>
        <v>0</v>
      </c>
      <c r="M21" s="69"/>
      <c r="N21" s="69"/>
      <c r="O21" s="350">
        <f t="shared" si="6"/>
        <v>0</v>
      </c>
      <c r="P21" s="350">
        <f t="shared" si="7"/>
        <v>0</v>
      </c>
      <c r="Q21" s="350"/>
      <c r="R21" s="350">
        <f t="shared" si="8"/>
        <v>0</v>
      </c>
      <c r="S21" s="350">
        <f t="shared" si="9"/>
        <v>0</v>
      </c>
      <c r="T21" s="69"/>
      <c r="U21" s="69"/>
      <c r="V21" s="350">
        <f t="shared" si="10"/>
        <v>0</v>
      </c>
      <c r="W21" s="350">
        <f t="shared" si="11"/>
        <v>0</v>
      </c>
      <c r="X21" s="351"/>
      <c r="Y21" s="350">
        <f t="shared" si="12"/>
        <v>0</v>
      </c>
      <c r="Z21" s="350">
        <f t="shared" si="13"/>
        <v>0</v>
      </c>
      <c r="AA21" s="69"/>
      <c r="AB21" s="69"/>
      <c r="AC21" s="350">
        <f t="shared" si="14"/>
        <v>0</v>
      </c>
      <c r="AD21" s="350">
        <f t="shared" si="15"/>
        <v>0</v>
      </c>
      <c r="AE21" s="351"/>
      <c r="AF21" s="350">
        <f t="shared" si="16"/>
        <v>0</v>
      </c>
      <c r="AG21" s="350">
        <f t="shared" si="17"/>
        <v>0</v>
      </c>
      <c r="AH21" s="69"/>
      <c r="AI21" s="69"/>
      <c r="AJ21" s="350">
        <f t="shared" si="18"/>
        <v>0</v>
      </c>
      <c r="AK21" s="350">
        <f t="shared" si="19"/>
        <v>0</v>
      </c>
      <c r="AL21" s="351"/>
      <c r="AM21" s="350">
        <f t="shared" si="20"/>
        <v>0</v>
      </c>
      <c r="AN21" s="350">
        <f t="shared" si="21"/>
        <v>0</v>
      </c>
      <c r="AO21" s="69"/>
      <c r="AP21" s="69"/>
      <c r="AQ21" s="350">
        <f t="shared" si="22"/>
        <v>0</v>
      </c>
      <c r="AR21" s="350">
        <f t="shared" si="23"/>
        <v>0</v>
      </c>
      <c r="AS21" s="351"/>
      <c r="AT21" s="350">
        <f t="shared" si="24"/>
        <v>0</v>
      </c>
      <c r="AU21" s="350">
        <f t="shared" si="25"/>
        <v>0</v>
      </c>
      <c r="AV21" s="69"/>
      <c r="AW21" s="69"/>
      <c r="AX21" s="350">
        <f t="shared" si="26"/>
        <v>0</v>
      </c>
      <c r="AY21" s="350">
        <f t="shared" si="27"/>
        <v>0</v>
      </c>
      <c r="AZ21" s="351"/>
      <c r="BA21" s="350">
        <f t="shared" si="28"/>
        <v>0</v>
      </c>
      <c r="BB21" s="350">
        <f t="shared" si="29"/>
        <v>0</v>
      </c>
      <c r="BC21" s="69"/>
      <c r="BD21" s="69"/>
      <c r="BE21" s="350">
        <f t="shared" si="30"/>
        <v>0</v>
      </c>
      <c r="BF21" s="350">
        <f t="shared" si="31"/>
        <v>0</v>
      </c>
      <c r="BG21" s="351"/>
      <c r="BH21" s="350">
        <f t="shared" si="32"/>
        <v>0</v>
      </c>
      <c r="BI21" s="350">
        <f t="shared" si="33"/>
        <v>0</v>
      </c>
      <c r="BJ21" s="69"/>
      <c r="BK21" s="69"/>
      <c r="BL21" s="350">
        <f t="shared" si="34"/>
        <v>0</v>
      </c>
      <c r="BM21" s="350">
        <f t="shared" si="35"/>
        <v>0</v>
      </c>
      <c r="BN21" s="351"/>
      <c r="BO21" s="350">
        <f t="shared" si="36"/>
        <v>0</v>
      </c>
      <c r="BP21" s="350">
        <f t="shared" si="37"/>
        <v>0</v>
      </c>
      <c r="BQ21" s="69"/>
      <c r="BR21" s="69"/>
      <c r="BS21" s="350">
        <f t="shared" si="38"/>
        <v>0</v>
      </c>
      <c r="BT21" s="350">
        <f t="shared" si="39"/>
        <v>0</v>
      </c>
      <c r="BU21" s="238"/>
      <c r="BV21" s="77"/>
      <c r="BW21" s="77"/>
      <c r="BX21" s="69"/>
      <c r="BY21" s="76"/>
    </row>
    <row r="22" spans="1:77" ht="13.5" thickBot="1" x14ac:dyDescent="0.25">
      <c r="A22" s="923" t="s">
        <v>531</v>
      </c>
      <c r="B22" s="72" t="s">
        <v>522</v>
      </c>
      <c r="C22" s="350"/>
      <c r="D22" s="350">
        <f t="shared" si="0"/>
        <v>0</v>
      </c>
      <c r="E22" s="350">
        <f t="shared" si="1"/>
        <v>0</v>
      </c>
      <c r="F22" s="318"/>
      <c r="G22" s="432"/>
      <c r="H22" s="350">
        <f t="shared" si="2"/>
        <v>0</v>
      </c>
      <c r="I22" s="350">
        <f t="shared" si="3"/>
        <v>0</v>
      </c>
      <c r="J22" s="350"/>
      <c r="K22" s="350">
        <f t="shared" si="4"/>
        <v>0</v>
      </c>
      <c r="L22" s="350">
        <f t="shared" si="5"/>
        <v>0</v>
      </c>
      <c r="M22" s="437"/>
      <c r="N22" s="432"/>
      <c r="O22" s="350">
        <f t="shared" si="6"/>
        <v>0</v>
      </c>
      <c r="P22" s="350">
        <f t="shared" si="7"/>
        <v>0</v>
      </c>
      <c r="Q22" s="350"/>
      <c r="R22" s="350">
        <f t="shared" si="8"/>
        <v>0</v>
      </c>
      <c r="S22" s="350">
        <f t="shared" si="9"/>
        <v>0</v>
      </c>
      <c r="T22" s="316" t="s">
        <v>526</v>
      </c>
      <c r="U22" s="432"/>
      <c r="V22" s="350">
        <f t="shared" si="10"/>
        <v>0</v>
      </c>
      <c r="W22" s="350">
        <f t="shared" si="11"/>
        <v>0</v>
      </c>
      <c r="X22" s="351"/>
      <c r="Y22" s="350">
        <f t="shared" si="12"/>
        <v>0</v>
      </c>
      <c r="Z22" s="350">
        <f t="shared" si="13"/>
        <v>0</v>
      </c>
      <c r="AA22" s="318"/>
      <c r="AB22" s="432"/>
      <c r="AC22" s="350">
        <f t="shared" si="14"/>
        <v>0</v>
      </c>
      <c r="AD22" s="350">
        <f t="shared" si="15"/>
        <v>0</v>
      </c>
      <c r="AE22" s="351"/>
      <c r="AF22" s="350">
        <f t="shared" si="16"/>
        <v>0</v>
      </c>
      <c r="AG22" s="350">
        <f t="shared" si="17"/>
        <v>0</v>
      </c>
      <c r="AH22" s="318"/>
      <c r="AI22" s="321" t="s">
        <v>528</v>
      </c>
      <c r="AJ22" s="350">
        <f t="shared" si="18"/>
        <v>1</v>
      </c>
      <c r="AK22" s="350">
        <f t="shared" si="19"/>
        <v>0</v>
      </c>
      <c r="AL22" s="351"/>
      <c r="AM22" s="350">
        <f t="shared" si="20"/>
        <v>0</v>
      </c>
      <c r="AN22" s="350">
        <f t="shared" si="21"/>
        <v>0</v>
      </c>
      <c r="AO22" s="318"/>
      <c r="AP22" s="432"/>
      <c r="AQ22" s="350">
        <f t="shared" si="22"/>
        <v>0</v>
      </c>
      <c r="AR22" s="350">
        <f t="shared" si="23"/>
        <v>0</v>
      </c>
      <c r="AS22" s="351"/>
      <c r="AT22" s="350">
        <f t="shared" si="24"/>
        <v>0</v>
      </c>
      <c r="AU22" s="350">
        <f t="shared" si="25"/>
        <v>0</v>
      </c>
      <c r="AV22" s="318"/>
      <c r="AW22" s="432"/>
      <c r="AX22" s="350">
        <f t="shared" si="26"/>
        <v>0</v>
      </c>
      <c r="AY22" s="350">
        <f t="shared" si="27"/>
        <v>0</v>
      </c>
      <c r="AZ22" s="351"/>
      <c r="BA22" s="350">
        <f t="shared" si="28"/>
        <v>0</v>
      </c>
      <c r="BB22" s="350">
        <f t="shared" si="29"/>
        <v>0</v>
      </c>
      <c r="BC22" s="437"/>
      <c r="BD22" s="432"/>
      <c r="BE22" s="350">
        <f t="shared" si="30"/>
        <v>0</v>
      </c>
      <c r="BF22" s="350">
        <f t="shared" si="31"/>
        <v>0</v>
      </c>
      <c r="BG22" s="351"/>
      <c r="BH22" s="350">
        <f t="shared" si="32"/>
        <v>0</v>
      </c>
      <c r="BI22" s="350">
        <f t="shared" si="33"/>
        <v>0</v>
      </c>
      <c r="BJ22" s="437"/>
      <c r="BK22" s="432"/>
      <c r="BL22" s="350">
        <f t="shared" si="34"/>
        <v>0</v>
      </c>
      <c r="BM22" s="350">
        <f t="shared" si="35"/>
        <v>0</v>
      </c>
      <c r="BN22" s="351"/>
      <c r="BO22" s="350">
        <f t="shared" si="36"/>
        <v>0</v>
      </c>
      <c r="BP22" s="350">
        <f t="shared" si="37"/>
        <v>0</v>
      </c>
      <c r="BQ22" s="318"/>
      <c r="BR22" s="432"/>
      <c r="BS22" s="350">
        <f t="shared" si="38"/>
        <v>0</v>
      </c>
      <c r="BT22" s="350">
        <f t="shared" si="39"/>
        <v>0</v>
      </c>
      <c r="BU22" s="238"/>
      <c r="BV22" s="72" t="s">
        <v>522</v>
      </c>
      <c r="BW22" s="908" t="s">
        <v>531</v>
      </c>
    </row>
    <row r="23" spans="1:77" ht="13.5" thickBot="1" x14ac:dyDescent="0.25">
      <c r="A23" s="923"/>
      <c r="B23" s="74" t="s">
        <v>525</v>
      </c>
      <c r="C23" s="350"/>
      <c r="D23" s="350">
        <f t="shared" si="0"/>
        <v>0</v>
      </c>
      <c r="E23" s="350">
        <f t="shared" si="1"/>
        <v>0</v>
      </c>
      <c r="F23" s="324"/>
      <c r="G23" s="433"/>
      <c r="H23" s="350">
        <f t="shared" si="2"/>
        <v>0</v>
      </c>
      <c r="I23" s="350">
        <f t="shared" si="3"/>
        <v>0</v>
      </c>
      <c r="J23" s="350"/>
      <c r="K23" s="350">
        <f t="shared" si="4"/>
        <v>0</v>
      </c>
      <c r="L23" s="350">
        <f t="shared" si="5"/>
        <v>0</v>
      </c>
      <c r="M23" s="438"/>
      <c r="N23" s="433"/>
      <c r="O23" s="350">
        <f t="shared" si="6"/>
        <v>0</v>
      </c>
      <c r="P23" s="350">
        <f t="shared" si="7"/>
        <v>0</v>
      </c>
      <c r="Q23" s="350"/>
      <c r="R23" s="350">
        <f t="shared" si="8"/>
        <v>0</v>
      </c>
      <c r="S23" s="350">
        <f t="shared" si="9"/>
        <v>0</v>
      </c>
      <c r="T23" s="438"/>
      <c r="U23" s="433"/>
      <c r="V23" s="350">
        <f t="shared" si="10"/>
        <v>0</v>
      </c>
      <c r="W23" s="350">
        <f t="shared" si="11"/>
        <v>0</v>
      </c>
      <c r="X23" s="351"/>
      <c r="Y23" s="350">
        <f t="shared" si="12"/>
        <v>0</v>
      </c>
      <c r="Z23" s="350">
        <f t="shared" si="13"/>
        <v>0</v>
      </c>
      <c r="AA23" s="324"/>
      <c r="AB23" s="433"/>
      <c r="AC23" s="350">
        <f t="shared" si="14"/>
        <v>0</v>
      </c>
      <c r="AD23" s="350">
        <f t="shared" si="15"/>
        <v>0</v>
      </c>
      <c r="AE23" s="351"/>
      <c r="AF23" s="350">
        <f t="shared" si="16"/>
        <v>0</v>
      </c>
      <c r="AG23" s="350">
        <f t="shared" si="17"/>
        <v>0</v>
      </c>
      <c r="AH23" s="324"/>
      <c r="AI23" s="323" t="s">
        <v>526</v>
      </c>
      <c r="AJ23" s="350">
        <f t="shared" si="18"/>
        <v>0</v>
      </c>
      <c r="AK23" s="350">
        <f t="shared" si="19"/>
        <v>0</v>
      </c>
      <c r="AL23" s="351"/>
      <c r="AM23" s="350">
        <f t="shared" si="20"/>
        <v>0</v>
      </c>
      <c r="AN23" s="350">
        <f t="shared" si="21"/>
        <v>0</v>
      </c>
      <c r="AO23" s="324"/>
      <c r="AP23" s="433"/>
      <c r="AQ23" s="350">
        <f t="shared" si="22"/>
        <v>0</v>
      </c>
      <c r="AR23" s="350">
        <f t="shared" si="23"/>
        <v>0</v>
      </c>
      <c r="AS23" s="351"/>
      <c r="AT23" s="350">
        <f t="shared" si="24"/>
        <v>0</v>
      </c>
      <c r="AU23" s="350">
        <f t="shared" si="25"/>
        <v>0</v>
      </c>
      <c r="AV23" s="324"/>
      <c r="AW23" s="433"/>
      <c r="AX23" s="350">
        <f t="shared" si="26"/>
        <v>0</v>
      </c>
      <c r="AY23" s="350">
        <f t="shared" si="27"/>
        <v>0</v>
      </c>
      <c r="AZ23" s="351"/>
      <c r="BA23" s="350">
        <f t="shared" si="28"/>
        <v>0</v>
      </c>
      <c r="BB23" s="350">
        <f t="shared" si="29"/>
        <v>0</v>
      </c>
      <c r="BC23" s="438"/>
      <c r="BD23" s="323" t="s">
        <v>528</v>
      </c>
      <c r="BE23" s="350">
        <f t="shared" si="30"/>
        <v>0</v>
      </c>
      <c r="BF23" s="350">
        <f t="shared" si="31"/>
        <v>1</v>
      </c>
      <c r="BG23" s="351"/>
      <c r="BH23" s="350">
        <f t="shared" si="32"/>
        <v>0</v>
      </c>
      <c r="BI23" s="350">
        <f t="shared" si="33"/>
        <v>0</v>
      </c>
      <c r="BJ23" s="438"/>
      <c r="BK23" s="433"/>
      <c r="BL23" s="350">
        <f t="shared" si="34"/>
        <v>0</v>
      </c>
      <c r="BM23" s="350">
        <f t="shared" si="35"/>
        <v>0</v>
      </c>
      <c r="BN23" s="351"/>
      <c r="BO23" s="350">
        <f t="shared" si="36"/>
        <v>0</v>
      </c>
      <c r="BP23" s="350">
        <f t="shared" si="37"/>
        <v>0</v>
      </c>
      <c r="BQ23" s="324"/>
      <c r="BR23" s="433"/>
      <c r="BS23" s="350">
        <f t="shared" si="38"/>
        <v>0</v>
      </c>
      <c r="BT23" s="350">
        <f t="shared" si="39"/>
        <v>0</v>
      </c>
      <c r="BU23" s="238"/>
      <c r="BV23" s="74" t="s">
        <v>525</v>
      </c>
      <c r="BW23" s="908"/>
    </row>
    <row r="24" spans="1:77" ht="13.5" thickBot="1" x14ac:dyDescent="0.25">
      <c r="A24" s="923" t="s">
        <v>532</v>
      </c>
      <c r="B24" s="75" t="s">
        <v>522</v>
      </c>
      <c r="C24" s="350"/>
      <c r="D24" s="350">
        <f t="shared" si="0"/>
        <v>0</v>
      </c>
      <c r="E24" s="350">
        <f t="shared" si="1"/>
        <v>0</v>
      </c>
      <c r="F24" s="326"/>
      <c r="G24" s="434"/>
      <c r="H24" s="350">
        <f t="shared" si="2"/>
        <v>0</v>
      </c>
      <c r="I24" s="350">
        <f t="shared" si="3"/>
        <v>0</v>
      </c>
      <c r="J24" s="350"/>
      <c r="K24" s="350">
        <f t="shared" si="4"/>
        <v>0</v>
      </c>
      <c r="L24" s="350">
        <f t="shared" si="5"/>
        <v>0</v>
      </c>
      <c r="M24" s="439"/>
      <c r="N24" s="434"/>
      <c r="O24" s="350">
        <f t="shared" si="6"/>
        <v>0</v>
      </c>
      <c r="P24" s="350">
        <f t="shared" si="7"/>
        <v>0</v>
      </c>
      <c r="Q24" s="350"/>
      <c r="R24" s="350">
        <f t="shared" si="8"/>
        <v>0</v>
      </c>
      <c r="S24" s="350">
        <f t="shared" si="9"/>
        <v>0</v>
      </c>
      <c r="T24" s="325" t="s">
        <v>526</v>
      </c>
      <c r="U24" s="317" t="s">
        <v>527</v>
      </c>
      <c r="V24" s="350">
        <f t="shared" si="10"/>
        <v>0</v>
      </c>
      <c r="W24" s="350">
        <f t="shared" si="11"/>
        <v>0</v>
      </c>
      <c r="X24" s="351"/>
      <c r="Y24" s="350">
        <f t="shared" si="12"/>
        <v>0</v>
      </c>
      <c r="Z24" s="350">
        <f t="shared" si="13"/>
        <v>0</v>
      </c>
      <c r="AA24" s="326"/>
      <c r="AB24" s="317" t="s">
        <v>528</v>
      </c>
      <c r="AC24" s="350">
        <f t="shared" si="14"/>
        <v>1</v>
      </c>
      <c r="AD24" s="350">
        <f t="shared" si="15"/>
        <v>0</v>
      </c>
      <c r="AE24" s="351"/>
      <c r="AF24" s="350">
        <f t="shared" si="16"/>
        <v>0</v>
      </c>
      <c r="AG24" s="350">
        <f t="shared" si="17"/>
        <v>0</v>
      </c>
      <c r="AH24" s="326"/>
      <c r="AI24" s="434"/>
      <c r="AJ24" s="350">
        <f t="shared" si="18"/>
        <v>0</v>
      </c>
      <c r="AK24" s="350">
        <f t="shared" si="19"/>
        <v>0</v>
      </c>
      <c r="AL24" s="351"/>
      <c r="AM24" s="350">
        <f t="shared" si="20"/>
        <v>0</v>
      </c>
      <c r="AN24" s="350">
        <f t="shared" si="21"/>
        <v>0</v>
      </c>
      <c r="AO24" s="326"/>
      <c r="AP24" s="434"/>
      <c r="AQ24" s="350">
        <f t="shared" si="22"/>
        <v>0</v>
      </c>
      <c r="AR24" s="350">
        <f t="shared" si="23"/>
        <v>0</v>
      </c>
      <c r="AS24" s="351"/>
      <c r="AT24" s="350">
        <f t="shared" si="24"/>
        <v>0</v>
      </c>
      <c r="AU24" s="350">
        <f t="shared" si="25"/>
        <v>0</v>
      </c>
      <c r="AV24" s="326"/>
      <c r="AW24" s="434"/>
      <c r="AX24" s="350">
        <f t="shared" si="26"/>
        <v>0</v>
      </c>
      <c r="AY24" s="350">
        <f t="shared" si="27"/>
        <v>0</v>
      </c>
      <c r="AZ24" s="351"/>
      <c r="BA24" s="350">
        <f t="shared" si="28"/>
        <v>0</v>
      </c>
      <c r="BB24" s="350">
        <f t="shared" si="29"/>
        <v>0</v>
      </c>
      <c r="BC24" s="439"/>
      <c r="BD24" s="434"/>
      <c r="BE24" s="350">
        <f t="shared" si="30"/>
        <v>0</v>
      </c>
      <c r="BF24" s="350">
        <f t="shared" si="31"/>
        <v>0</v>
      </c>
      <c r="BG24" s="351"/>
      <c r="BH24" s="350">
        <f t="shared" si="32"/>
        <v>0</v>
      </c>
      <c r="BI24" s="350">
        <f t="shared" si="33"/>
        <v>0</v>
      </c>
      <c r="BJ24" s="439"/>
      <c r="BK24" s="434"/>
      <c r="BL24" s="350">
        <f t="shared" si="34"/>
        <v>0</v>
      </c>
      <c r="BM24" s="350">
        <f t="shared" si="35"/>
        <v>0</v>
      </c>
      <c r="BN24" s="351"/>
      <c r="BO24" s="350">
        <f t="shared" si="36"/>
        <v>0</v>
      </c>
      <c r="BP24" s="350">
        <f t="shared" si="37"/>
        <v>0</v>
      </c>
      <c r="BQ24" s="326"/>
      <c r="BR24" s="434"/>
      <c r="BS24" s="350">
        <f t="shared" si="38"/>
        <v>0</v>
      </c>
      <c r="BT24" s="350">
        <f t="shared" si="39"/>
        <v>0</v>
      </c>
      <c r="BU24" s="238"/>
      <c r="BV24" s="75" t="s">
        <v>522</v>
      </c>
      <c r="BW24" s="908" t="s">
        <v>532</v>
      </c>
    </row>
    <row r="25" spans="1:77" ht="13.5" thickBot="1" x14ac:dyDescent="0.25">
      <c r="A25" s="923"/>
      <c r="B25" s="73" t="s">
        <v>525</v>
      </c>
      <c r="C25" s="350"/>
      <c r="D25" s="350">
        <f t="shared" si="0"/>
        <v>0</v>
      </c>
      <c r="E25" s="350">
        <f t="shared" si="1"/>
        <v>0</v>
      </c>
      <c r="F25" s="329"/>
      <c r="G25" s="435"/>
      <c r="H25" s="350">
        <f t="shared" si="2"/>
        <v>0</v>
      </c>
      <c r="I25" s="350">
        <f t="shared" si="3"/>
        <v>0</v>
      </c>
      <c r="J25" s="350"/>
      <c r="K25" s="350">
        <f t="shared" si="4"/>
        <v>0</v>
      </c>
      <c r="L25" s="350">
        <f t="shared" si="5"/>
        <v>0</v>
      </c>
      <c r="M25" s="440"/>
      <c r="N25" s="435"/>
      <c r="O25" s="350">
        <f t="shared" si="6"/>
        <v>0</v>
      </c>
      <c r="P25" s="350">
        <f t="shared" si="7"/>
        <v>0</v>
      </c>
      <c r="Q25" s="350"/>
      <c r="R25" s="350">
        <f t="shared" si="8"/>
        <v>0</v>
      </c>
      <c r="S25" s="350">
        <f t="shared" si="9"/>
        <v>0</v>
      </c>
      <c r="T25" s="440"/>
      <c r="U25" s="435"/>
      <c r="V25" s="350">
        <f t="shared" si="10"/>
        <v>0</v>
      </c>
      <c r="W25" s="350">
        <f t="shared" si="11"/>
        <v>0</v>
      </c>
      <c r="X25" s="351"/>
      <c r="Y25" s="350">
        <f t="shared" si="12"/>
        <v>0</v>
      </c>
      <c r="Z25" s="350">
        <f t="shared" si="13"/>
        <v>0</v>
      </c>
      <c r="AA25" s="329"/>
      <c r="AB25" s="435"/>
      <c r="AC25" s="350">
        <f t="shared" si="14"/>
        <v>0</v>
      </c>
      <c r="AD25" s="350">
        <f t="shared" si="15"/>
        <v>0</v>
      </c>
      <c r="AE25" s="351"/>
      <c r="AF25" s="350">
        <f t="shared" si="16"/>
        <v>0</v>
      </c>
      <c r="AG25" s="350">
        <f t="shared" si="17"/>
        <v>0</v>
      </c>
      <c r="AH25" s="329"/>
      <c r="AI25" s="435"/>
      <c r="AJ25" s="350">
        <f t="shared" si="18"/>
        <v>0</v>
      </c>
      <c r="AK25" s="350">
        <f t="shared" si="19"/>
        <v>0</v>
      </c>
      <c r="AL25" s="351"/>
      <c r="AM25" s="350">
        <f t="shared" si="20"/>
        <v>0</v>
      </c>
      <c r="AN25" s="350">
        <f t="shared" si="21"/>
        <v>0</v>
      </c>
      <c r="AO25" s="329"/>
      <c r="AP25" s="435"/>
      <c r="AQ25" s="350">
        <f t="shared" si="22"/>
        <v>0</v>
      </c>
      <c r="AR25" s="350">
        <f t="shared" si="23"/>
        <v>0</v>
      </c>
      <c r="AS25" s="351"/>
      <c r="AT25" s="350">
        <f t="shared" si="24"/>
        <v>0</v>
      </c>
      <c r="AU25" s="350">
        <f t="shared" si="25"/>
        <v>0</v>
      </c>
      <c r="AV25" s="329"/>
      <c r="AW25" s="435"/>
      <c r="AX25" s="350">
        <f t="shared" si="26"/>
        <v>0</v>
      </c>
      <c r="AY25" s="350">
        <f t="shared" si="27"/>
        <v>0</v>
      </c>
      <c r="AZ25" s="351"/>
      <c r="BA25" s="350">
        <f t="shared" si="28"/>
        <v>0</v>
      </c>
      <c r="BB25" s="350">
        <f t="shared" si="29"/>
        <v>0</v>
      </c>
      <c r="BC25" s="327" t="s">
        <v>526</v>
      </c>
      <c r="BD25" s="328" t="s">
        <v>527</v>
      </c>
      <c r="BE25" s="350">
        <f t="shared" si="30"/>
        <v>0</v>
      </c>
      <c r="BF25" s="350">
        <f t="shared" si="31"/>
        <v>0</v>
      </c>
      <c r="BG25" s="351"/>
      <c r="BH25" s="350">
        <f t="shared" si="32"/>
        <v>0</v>
      </c>
      <c r="BI25" s="350">
        <f t="shared" si="33"/>
        <v>0</v>
      </c>
      <c r="BJ25" s="440"/>
      <c r="BK25" s="328" t="s">
        <v>528</v>
      </c>
      <c r="BL25" s="350">
        <f t="shared" si="34"/>
        <v>0</v>
      </c>
      <c r="BM25" s="350">
        <f t="shared" si="35"/>
        <v>1</v>
      </c>
      <c r="BN25" s="351"/>
      <c r="BO25" s="350">
        <f t="shared" si="36"/>
        <v>0</v>
      </c>
      <c r="BP25" s="350">
        <f t="shared" si="37"/>
        <v>0</v>
      </c>
      <c r="BQ25" s="329"/>
      <c r="BR25" s="435"/>
      <c r="BS25" s="350">
        <f t="shared" si="38"/>
        <v>0</v>
      </c>
      <c r="BT25" s="350">
        <f t="shared" si="39"/>
        <v>0</v>
      </c>
      <c r="BU25" s="238"/>
      <c r="BV25" s="73" t="s">
        <v>525</v>
      </c>
      <c r="BW25" s="908"/>
    </row>
    <row r="26" spans="1:77" ht="13.5" thickBot="1" x14ac:dyDescent="0.25">
      <c r="A26" s="923" t="s">
        <v>533</v>
      </c>
      <c r="B26" s="72" t="s">
        <v>522</v>
      </c>
      <c r="C26" s="350"/>
      <c r="D26" s="350">
        <f t="shared" si="0"/>
        <v>0</v>
      </c>
      <c r="E26" s="350">
        <f t="shared" si="1"/>
        <v>0</v>
      </c>
      <c r="F26" s="318"/>
      <c r="G26" s="432"/>
      <c r="H26" s="350">
        <f t="shared" si="2"/>
        <v>0</v>
      </c>
      <c r="I26" s="350">
        <f t="shared" si="3"/>
        <v>0</v>
      </c>
      <c r="J26" s="350"/>
      <c r="K26" s="350">
        <f t="shared" si="4"/>
        <v>0</v>
      </c>
      <c r="L26" s="350">
        <f t="shared" si="5"/>
        <v>0</v>
      </c>
      <c r="M26" s="437"/>
      <c r="N26" s="432"/>
      <c r="O26" s="350">
        <f t="shared" si="6"/>
        <v>0</v>
      </c>
      <c r="P26" s="350">
        <f t="shared" si="7"/>
        <v>0</v>
      </c>
      <c r="Q26" s="350"/>
      <c r="R26" s="350">
        <f t="shared" si="8"/>
        <v>0</v>
      </c>
      <c r="S26" s="350">
        <f t="shared" si="9"/>
        <v>0</v>
      </c>
      <c r="T26" s="316" t="s">
        <v>526</v>
      </c>
      <c r="U26" s="432"/>
      <c r="V26" s="350">
        <f t="shared" si="10"/>
        <v>0</v>
      </c>
      <c r="W26" s="350">
        <f t="shared" si="11"/>
        <v>0</v>
      </c>
      <c r="X26" s="351"/>
      <c r="Y26" s="350">
        <f t="shared" si="12"/>
        <v>0</v>
      </c>
      <c r="Z26" s="350">
        <f t="shared" si="13"/>
        <v>0</v>
      </c>
      <c r="AA26" s="318"/>
      <c r="AB26" s="321" t="s">
        <v>527</v>
      </c>
      <c r="AC26" s="350">
        <f t="shared" si="14"/>
        <v>0</v>
      </c>
      <c r="AD26" s="350">
        <f t="shared" si="15"/>
        <v>0</v>
      </c>
      <c r="AE26" s="351"/>
      <c r="AF26" s="350">
        <f t="shared" si="16"/>
        <v>0</v>
      </c>
      <c r="AG26" s="350">
        <f t="shared" si="17"/>
        <v>0</v>
      </c>
      <c r="AH26" s="318"/>
      <c r="AI26" s="432"/>
      <c r="AJ26" s="350">
        <f t="shared" si="18"/>
        <v>0</v>
      </c>
      <c r="AK26" s="350">
        <f t="shared" si="19"/>
        <v>0</v>
      </c>
      <c r="AL26" s="351"/>
      <c r="AM26" s="350">
        <f t="shared" si="20"/>
        <v>0</v>
      </c>
      <c r="AN26" s="350">
        <f t="shared" si="21"/>
        <v>0</v>
      </c>
      <c r="AO26" s="318"/>
      <c r="AP26" s="321" t="s">
        <v>528</v>
      </c>
      <c r="AQ26" s="350">
        <f t="shared" si="22"/>
        <v>1</v>
      </c>
      <c r="AR26" s="350">
        <f t="shared" si="23"/>
        <v>0</v>
      </c>
      <c r="AS26" s="351"/>
      <c r="AT26" s="350">
        <f t="shared" si="24"/>
        <v>0</v>
      </c>
      <c r="AU26" s="350">
        <f t="shared" si="25"/>
        <v>0</v>
      </c>
      <c r="AV26" s="318"/>
      <c r="AW26" s="432"/>
      <c r="AX26" s="350">
        <f t="shared" si="26"/>
        <v>0</v>
      </c>
      <c r="AY26" s="350">
        <f t="shared" si="27"/>
        <v>0</v>
      </c>
      <c r="AZ26" s="351"/>
      <c r="BA26" s="350">
        <f t="shared" si="28"/>
        <v>0</v>
      </c>
      <c r="BB26" s="350">
        <f t="shared" si="29"/>
        <v>0</v>
      </c>
      <c r="BC26" s="437"/>
      <c r="BD26" s="432"/>
      <c r="BE26" s="350">
        <f t="shared" si="30"/>
        <v>0</v>
      </c>
      <c r="BF26" s="350">
        <f t="shared" si="31"/>
        <v>0</v>
      </c>
      <c r="BG26" s="351"/>
      <c r="BH26" s="350">
        <f t="shared" si="32"/>
        <v>0</v>
      </c>
      <c r="BI26" s="350">
        <f t="shared" si="33"/>
        <v>0</v>
      </c>
      <c r="BJ26" s="437"/>
      <c r="BK26" s="432"/>
      <c r="BL26" s="350">
        <f t="shared" si="34"/>
        <v>0</v>
      </c>
      <c r="BM26" s="350">
        <f t="shared" si="35"/>
        <v>0</v>
      </c>
      <c r="BN26" s="351"/>
      <c r="BO26" s="350">
        <f t="shared" si="36"/>
        <v>0</v>
      </c>
      <c r="BP26" s="350">
        <f t="shared" si="37"/>
        <v>0</v>
      </c>
      <c r="BQ26" s="318"/>
      <c r="BR26" s="432"/>
      <c r="BS26" s="350">
        <f t="shared" si="38"/>
        <v>0</v>
      </c>
      <c r="BT26" s="350">
        <f t="shared" si="39"/>
        <v>0</v>
      </c>
      <c r="BU26" s="238"/>
      <c r="BV26" s="72" t="s">
        <v>522</v>
      </c>
      <c r="BW26" s="908" t="s">
        <v>533</v>
      </c>
    </row>
    <row r="27" spans="1:77" ht="13.5" thickBot="1" x14ac:dyDescent="0.25">
      <c r="A27" s="923"/>
      <c r="B27" s="74" t="s">
        <v>525</v>
      </c>
      <c r="C27" s="350"/>
      <c r="D27" s="350">
        <f t="shared" si="0"/>
        <v>0</v>
      </c>
      <c r="E27" s="350">
        <f t="shared" si="1"/>
        <v>0</v>
      </c>
      <c r="F27" s="324"/>
      <c r="G27" s="433"/>
      <c r="H27" s="350">
        <f t="shared" si="2"/>
        <v>0</v>
      </c>
      <c r="I27" s="350">
        <f t="shared" si="3"/>
        <v>0</v>
      </c>
      <c r="J27" s="350"/>
      <c r="K27" s="350">
        <f t="shared" si="4"/>
        <v>0</v>
      </c>
      <c r="L27" s="350">
        <f t="shared" si="5"/>
        <v>0</v>
      </c>
      <c r="M27" s="438"/>
      <c r="N27" s="433"/>
      <c r="O27" s="350">
        <f t="shared" si="6"/>
        <v>0</v>
      </c>
      <c r="P27" s="350">
        <f t="shared" si="7"/>
        <v>0</v>
      </c>
      <c r="Q27" s="350"/>
      <c r="R27" s="350">
        <f t="shared" si="8"/>
        <v>0</v>
      </c>
      <c r="S27" s="350">
        <f t="shared" si="9"/>
        <v>0</v>
      </c>
      <c r="T27" s="438"/>
      <c r="U27" s="433"/>
      <c r="V27" s="350">
        <f t="shared" si="10"/>
        <v>0</v>
      </c>
      <c r="W27" s="350">
        <f t="shared" si="11"/>
        <v>0</v>
      </c>
      <c r="X27" s="351"/>
      <c r="Y27" s="350">
        <f t="shared" si="12"/>
        <v>0</v>
      </c>
      <c r="Z27" s="350">
        <f t="shared" si="13"/>
        <v>0</v>
      </c>
      <c r="AA27" s="324"/>
      <c r="AB27" s="323" t="s">
        <v>526</v>
      </c>
      <c r="AC27" s="350">
        <f t="shared" si="14"/>
        <v>0</v>
      </c>
      <c r="AD27" s="350">
        <f t="shared" si="15"/>
        <v>0</v>
      </c>
      <c r="AE27" s="351"/>
      <c r="AF27" s="350">
        <f t="shared" si="16"/>
        <v>0</v>
      </c>
      <c r="AG27" s="350">
        <f t="shared" si="17"/>
        <v>0</v>
      </c>
      <c r="AH27" s="324"/>
      <c r="AI27" s="323" t="s">
        <v>527</v>
      </c>
      <c r="AJ27" s="350">
        <f t="shared" si="18"/>
        <v>0</v>
      </c>
      <c r="AK27" s="350">
        <f t="shared" si="19"/>
        <v>0</v>
      </c>
      <c r="AL27" s="351"/>
      <c r="AM27" s="350">
        <f t="shared" si="20"/>
        <v>0</v>
      </c>
      <c r="AN27" s="350">
        <f t="shared" si="21"/>
        <v>0</v>
      </c>
      <c r="AO27" s="324"/>
      <c r="AP27" s="433"/>
      <c r="AQ27" s="350">
        <f t="shared" si="22"/>
        <v>0</v>
      </c>
      <c r="AR27" s="350">
        <f t="shared" si="23"/>
        <v>0</v>
      </c>
      <c r="AS27" s="351"/>
      <c r="AT27" s="350">
        <f t="shared" si="24"/>
        <v>0</v>
      </c>
      <c r="AU27" s="350">
        <f t="shared" si="25"/>
        <v>0</v>
      </c>
      <c r="AV27" s="324"/>
      <c r="AW27" s="323" t="s">
        <v>528</v>
      </c>
      <c r="AX27" s="350">
        <f t="shared" si="26"/>
        <v>0</v>
      </c>
      <c r="AY27" s="350">
        <f t="shared" si="27"/>
        <v>1</v>
      </c>
      <c r="AZ27" s="351"/>
      <c r="BA27" s="350">
        <f t="shared" si="28"/>
        <v>0</v>
      </c>
      <c r="BB27" s="350">
        <f t="shared" si="29"/>
        <v>0</v>
      </c>
      <c r="BC27" s="438"/>
      <c r="BD27" s="433"/>
      <c r="BE27" s="350">
        <f t="shared" si="30"/>
        <v>0</v>
      </c>
      <c r="BF27" s="350">
        <f t="shared" si="31"/>
        <v>0</v>
      </c>
      <c r="BG27" s="351"/>
      <c r="BH27" s="350">
        <f t="shared" si="32"/>
        <v>0</v>
      </c>
      <c r="BI27" s="350">
        <f t="shared" si="33"/>
        <v>0</v>
      </c>
      <c r="BJ27" s="438"/>
      <c r="BK27" s="433"/>
      <c r="BL27" s="350">
        <f t="shared" si="34"/>
        <v>0</v>
      </c>
      <c r="BM27" s="350">
        <f t="shared" si="35"/>
        <v>0</v>
      </c>
      <c r="BN27" s="351"/>
      <c r="BO27" s="350">
        <f t="shared" si="36"/>
        <v>0</v>
      </c>
      <c r="BP27" s="350">
        <f t="shared" si="37"/>
        <v>0</v>
      </c>
      <c r="BQ27" s="324"/>
      <c r="BR27" s="433"/>
      <c r="BS27" s="350">
        <f t="shared" si="38"/>
        <v>0</v>
      </c>
      <c r="BT27" s="350">
        <f t="shared" si="39"/>
        <v>0</v>
      </c>
      <c r="BU27" s="238"/>
      <c r="BV27" s="74" t="s">
        <v>525</v>
      </c>
      <c r="BW27" s="908"/>
    </row>
    <row r="28" spans="1:77" ht="12.95" customHeight="1" thickBot="1" x14ac:dyDescent="0.25">
      <c r="A28" s="234"/>
      <c r="C28" s="350"/>
      <c r="D28" s="350">
        <f t="shared" si="0"/>
        <v>0</v>
      </c>
      <c r="E28" s="350">
        <f t="shared" si="1"/>
        <v>0</v>
      </c>
      <c r="F28" s="69"/>
      <c r="G28" s="69"/>
      <c r="H28" s="350">
        <f t="shared" si="2"/>
        <v>0</v>
      </c>
      <c r="I28" s="350">
        <f t="shared" si="3"/>
        <v>0</v>
      </c>
      <c r="J28" s="350"/>
      <c r="K28" s="350">
        <f t="shared" si="4"/>
        <v>0</v>
      </c>
      <c r="L28" s="350">
        <f t="shared" si="5"/>
        <v>0</v>
      </c>
      <c r="M28" s="69"/>
      <c r="N28" s="69"/>
      <c r="O28" s="350">
        <f t="shared" si="6"/>
        <v>0</v>
      </c>
      <c r="P28" s="350">
        <f t="shared" si="7"/>
        <v>0</v>
      </c>
      <c r="Q28" s="350"/>
      <c r="R28" s="350">
        <f t="shared" si="8"/>
        <v>0</v>
      </c>
      <c r="S28" s="350">
        <f t="shared" si="9"/>
        <v>0</v>
      </c>
      <c r="T28" s="69"/>
      <c r="U28" s="69"/>
      <c r="V28" s="350">
        <f t="shared" si="10"/>
        <v>0</v>
      </c>
      <c r="W28" s="350">
        <f t="shared" si="11"/>
        <v>0</v>
      </c>
      <c r="X28" s="351"/>
      <c r="Y28" s="350">
        <f t="shared" si="12"/>
        <v>0</v>
      </c>
      <c r="Z28" s="350">
        <f t="shared" si="13"/>
        <v>0</v>
      </c>
      <c r="AA28" s="69"/>
      <c r="AB28" s="69"/>
      <c r="AC28" s="350">
        <f t="shared" si="14"/>
        <v>0</v>
      </c>
      <c r="AD28" s="350">
        <f t="shared" si="15"/>
        <v>0</v>
      </c>
      <c r="AE28" s="351"/>
      <c r="AF28" s="350">
        <f t="shared" si="16"/>
        <v>0</v>
      </c>
      <c r="AG28" s="350">
        <f t="shared" si="17"/>
        <v>0</v>
      </c>
      <c r="AH28" s="69"/>
      <c r="AI28" s="69"/>
      <c r="AJ28" s="350">
        <f t="shared" si="18"/>
        <v>0</v>
      </c>
      <c r="AK28" s="350">
        <f t="shared" si="19"/>
        <v>0</v>
      </c>
      <c r="AL28" s="351"/>
      <c r="AM28" s="350">
        <f t="shared" si="20"/>
        <v>0</v>
      </c>
      <c r="AN28" s="350">
        <f t="shared" si="21"/>
        <v>0</v>
      </c>
      <c r="AO28" s="69"/>
      <c r="AP28" s="69"/>
      <c r="AQ28" s="350">
        <f t="shared" si="22"/>
        <v>0</v>
      </c>
      <c r="AR28" s="350">
        <f t="shared" si="23"/>
        <v>0</v>
      </c>
      <c r="AS28" s="351"/>
      <c r="AT28" s="350">
        <f t="shared" si="24"/>
        <v>0</v>
      </c>
      <c r="AU28" s="350">
        <f t="shared" si="25"/>
        <v>0</v>
      </c>
      <c r="AV28" s="69"/>
      <c r="AW28" s="69"/>
      <c r="AX28" s="350">
        <f t="shared" si="26"/>
        <v>0</v>
      </c>
      <c r="AY28" s="350">
        <f t="shared" si="27"/>
        <v>0</v>
      </c>
      <c r="AZ28" s="351"/>
      <c r="BA28" s="350">
        <f t="shared" si="28"/>
        <v>0</v>
      </c>
      <c r="BB28" s="350">
        <f t="shared" si="29"/>
        <v>0</v>
      </c>
      <c r="BC28" s="69"/>
      <c r="BD28" s="69"/>
      <c r="BE28" s="350">
        <f t="shared" si="30"/>
        <v>0</v>
      </c>
      <c r="BF28" s="350">
        <f t="shared" si="31"/>
        <v>0</v>
      </c>
      <c r="BG28" s="351"/>
      <c r="BH28" s="350">
        <f t="shared" si="32"/>
        <v>0</v>
      </c>
      <c r="BI28" s="350">
        <f t="shared" si="33"/>
        <v>0</v>
      </c>
      <c r="BJ28" s="69"/>
      <c r="BK28" s="69"/>
      <c r="BL28" s="350">
        <f t="shared" si="34"/>
        <v>0</v>
      </c>
      <c r="BM28" s="350">
        <f t="shared" si="35"/>
        <v>0</v>
      </c>
      <c r="BN28" s="351"/>
      <c r="BO28" s="350">
        <f t="shared" si="36"/>
        <v>0</v>
      </c>
      <c r="BP28" s="350">
        <f t="shared" si="37"/>
        <v>0</v>
      </c>
      <c r="BQ28" s="69"/>
      <c r="BR28" s="69"/>
      <c r="BS28" s="350">
        <f t="shared" si="38"/>
        <v>0</v>
      </c>
      <c r="BT28" s="350">
        <f t="shared" si="39"/>
        <v>0</v>
      </c>
      <c r="BU28" s="238"/>
      <c r="BV28" s="77"/>
      <c r="BW28" s="77"/>
      <c r="BX28" s="69"/>
      <c r="BY28" s="76"/>
    </row>
    <row r="29" spans="1:77" ht="12.95" hidden="1" customHeight="1" thickBot="1" x14ac:dyDescent="0.25">
      <c r="A29" s="234"/>
      <c r="C29" s="350"/>
      <c r="D29" s="350">
        <f t="shared" si="0"/>
        <v>0</v>
      </c>
      <c r="E29" s="350">
        <f t="shared" si="1"/>
        <v>0</v>
      </c>
      <c r="F29" s="69"/>
      <c r="G29" s="69"/>
      <c r="H29" s="350">
        <f t="shared" si="2"/>
        <v>0</v>
      </c>
      <c r="I29" s="350">
        <f t="shared" si="3"/>
        <v>0</v>
      </c>
      <c r="J29" s="350"/>
      <c r="K29" s="350">
        <f t="shared" si="4"/>
        <v>0</v>
      </c>
      <c r="L29" s="350">
        <f t="shared" si="5"/>
        <v>0</v>
      </c>
      <c r="M29" s="69"/>
      <c r="N29" s="69"/>
      <c r="O29" s="350">
        <f t="shared" si="6"/>
        <v>0</v>
      </c>
      <c r="P29" s="350">
        <f t="shared" si="7"/>
        <v>0</v>
      </c>
      <c r="Q29" s="350"/>
      <c r="R29" s="350">
        <f t="shared" si="8"/>
        <v>0</v>
      </c>
      <c r="S29" s="350">
        <f t="shared" si="9"/>
        <v>0</v>
      </c>
      <c r="T29" s="69"/>
      <c r="U29" s="69"/>
      <c r="V29" s="350">
        <f t="shared" si="10"/>
        <v>0</v>
      </c>
      <c r="W29" s="350">
        <f t="shared" si="11"/>
        <v>0</v>
      </c>
      <c r="X29" s="351"/>
      <c r="Y29" s="350">
        <f t="shared" si="12"/>
        <v>0</v>
      </c>
      <c r="Z29" s="350">
        <f t="shared" si="13"/>
        <v>0</v>
      </c>
      <c r="AA29" s="69"/>
      <c r="AB29" s="69"/>
      <c r="AC29" s="350">
        <f t="shared" si="14"/>
        <v>0</v>
      </c>
      <c r="AD29" s="350">
        <f t="shared" si="15"/>
        <v>0</v>
      </c>
      <c r="AE29" s="351"/>
      <c r="AF29" s="350">
        <f t="shared" si="16"/>
        <v>0</v>
      </c>
      <c r="AG29" s="350">
        <f t="shared" si="17"/>
        <v>0</v>
      </c>
      <c r="AH29" s="69"/>
      <c r="AI29" s="69"/>
      <c r="AJ29" s="350">
        <f t="shared" si="18"/>
        <v>0</v>
      </c>
      <c r="AK29" s="350">
        <f t="shared" si="19"/>
        <v>0</v>
      </c>
      <c r="AL29" s="351"/>
      <c r="AM29" s="350">
        <f t="shared" si="20"/>
        <v>0</v>
      </c>
      <c r="AN29" s="350">
        <f t="shared" si="21"/>
        <v>0</v>
      </c>
      <c r="AO29" s="69"/>
      <c r="AP29" s="69"/>
      <c r="AQ29" s="350">
        <f t="shared" si="22"/>
        <v>0</v>
      </c>
      <c r="AR29" s="350">
        <f t="shared" si="23"/>
        <v>0</v>
      </c>
      <c r="AS29" s="351"/>
      <c r="AT29" s="350">
        <f t="shared" si="24"/>
        <v>0</v>
      </c>
      <c r="AU29" s="350">
        <f t="shared" si="25"/>
        <v>0</v>
      </c>
      <c r="AV29" s="69"/>
      <c r="AW29" s="69"/>
      <c r="AX29" s="350">
        <f t="shared" si="26"/>
        <v>0</v>
      </c>
      <c r="AY29" s="350">
        <f t="shared" si="27"/>
        <v>0</v>
      </c>
      <c r="AZ29" s="351"/>
      <c r="BA29" s="350">
        <f t="shared" si="28"/>
        <v>0</v>
      </c>
      <c r="BB29" s="350">
        <f t="shared" si="29"/>
        <v>0</v>
      </c>
      <c r="BC29" s="69"/>
      <c r="BD29" s="69"/>
      <c r="BE29" s="350">
        <f t="shared" si="30"/>
        <v>0</v>
      </c>
      <c r="BF29" s="350">
        <f t="shared" si="31"/>
        <v>0</v>
      </c>
      <c r="BG29" s="351"/>
      <c r="BH29" s="350">
        <f t="shared" si="32"/>
        <v>0</v>
      </c>
      <c r="BI29" s="350">
        <f t="shared" si="33"/>
        <v>0</v>
      </c>
      <c r="BJ29" s="69"/>
      <c r="BK29" s="69"/>
      <c r="BL29" s="350">
        <f t="shared" si="34"/>
        <v>0</v>
      </c>
      <c r="BM29" s="350">
        <f t="shared" si="35"/>
        <v>0</v>
      </c>
      <c r="BN29" s="351"/>
      <c r="BO29" s="350">
        <f t="shared" si="36"/>
        <v>0</v>
      </c>
      <c r="BP29" s="350">
        <f t="shared" si="37"/>
        <v>0</v>
      </c>
      <c r="BQ29" s="69"/>
      <c r="BR29" s="69"/>
      <c r="BS29" s="350">
        <f t="shared" si="38"/>
        <v>0</v>
      </c>
      <c r="BT29" s="350">
        <f t="shared" si="39"/>
        <v>0</v>
      </c>
      <c r="BU29" s="238"/>
      <c r="BV29" s="77"/>
      <c r="BW29" s="77"/>
      <c r="BX29" s="69"/>
      <c r="BY29" s="76"/>
    </row>
    <row r="30" spans="1:77" x14ac:dyDescent="0.2">
      <c r="A30" s="924" t="s">
        <v>534</v>
      </c>
      <c r="B30" s="72" t="s">
        <v>522</v>
      </c>
      <c r="C30" s="350"/>
      <c r="D30" s="350">
        <f t="shared" si="0"/>
        <v>0</v>
      </c>
      <c r="E30" s="350">
        <f t="shared" si="1"/>
        <v>0</v>
      </c>
      <c r="F30" s="318"/>
      <c r="G30" s="432"/>
      <c r="H30" s="350">
        <f t="shared" si="2"/>
        <v>0</v>
      </c>
      <c r="I30" s="350">
        <f t="shared" si="3"/>
        <v>0</v>
      </c>
      <c r="J30" s="350"/>
      <c r="K30" s="350">
        <f t="shared" si="4"/>
        <v>0</v>
      </c>
      <c r="L30" s="350">
        <f t="shared" si="5"/>
        <v>0</v>
      </c>
      <c r="M30" s="437"/>
      <c r="N30" s="432"/>
      <c r="O30" s="350">
        <f t="shared" si="6"/>
        <v>0</v>
      </c>
      <c r="P30" s="350">
        <f t="shared" si="7"/>
        <v>0</v>
      </c>
      <c r="Q30" s="350"/>
      <c r="R30" s="350">
        <f t="shared" si="8"/>
        <v>0</v>
      </c>
      <c r="S30" s="350">
        <f t="shared" si="9"/>
        <v>0</v>
      </c>
      <c r="T30" s="437"/>
      <c r="U30" s="432"/>
      <c r="V30" s="350">
        <f t="shared" si="10"/>
        <v>0</v>
      </c>
      <c r="W30" s="350">
        <f t="shared" si="11"/>
        <v>0</v>
      </c>
      <c r="X30" s="351"/>
      <c r="Y30" s="350">
        <f t="shared" si="12"/>
        <v>0</v>
      </c>
      <c r="Z30" s="350">
        <f t="shared" si="13"/>
        <v>0</v>
      </c>
      <c r="AA30" s="318"/>
      <c r="AB30" s="432"/>
      <c r="AC30" s="350">
        <f t="shared" si="14"/>
        <v>0</v>
      </c>
      <c r="AD30" s="350">
        <f t="shared" si="15"/>
        <v>0</v>
      </c>
      <c r="AE30" s="351"/>
      <c r="AF30" s="350">
        <f t="shared" si="16"/>
        <v>0</v>
      </c>
      <c r="AG30" s="350">
        <f t="shared" si="17"/>
        <v>0</v>
      </c>
      <c r="AH30" s="318"/>
      <c r="AI30" s="432"/>
      <c r="AJ30" s="350">
        <f t="shared" si="18"/>
        <v>0</v>
      </c>
      <c r="AK30" s="350">
        <f t="shared" si="19"/>
        <v>0</v>
      </c>
      <c r="AL30" s="351"/>
      <c r="AM30" s="350">
        <f t="shared" si="20"/>
        <v>0</v>
      </c>
      <c r="AN30" s="350">
        <f t="shared" si="21"/>
        <v>0</v>
      </c>
      <c r="AO30" s="318"/>
      <c r="AP30" s="432"/>
      <c r="AQ30" s="350">
        <f t="shared" si="22"/>
        <v>0</v>
      </c>
      <c r="AR30" s="350">
        <f t="shared" si="23"/>
        <v>0</v>
      </c>
      <c r="AS30" s="351"/>
      <c r="AT30" s="350">
        <f t="shared" si="24"/>
        <v>0</v>
      </c>
      <c r="AU30" s="350">
        <f t="shared" si="25"/>
        <v>0</v>
      </c>
      <c r="AV30" s="318"/>
      <c r="AW30" s="432"/>
      <c r="AX30" s="350">
        <f t="shared" si="26"/>
        <v>0</v>
      </c>
      <c r="AY30" s="350">
        <f t="shared" si="27"/>
        <v>0</v>
      </c>
      <c r="AZ30" s="351"/>
      <c r="BA30" s="350">
        <f t="shared" si="28"/>
        <v>0</v>
      </c>
      <c r="BB30" s="350">
        <f t="shared" si="29"/>
        <v>0</v>
      </c>
      <c r="BC30" s="316" t="s">
        <v>535</v>
      </c>
      <c r="BD30" s="432"/>
      <c r="BE30" s="350">
        <f t="shared" si="30"/>
        <v>0</v>
      </c>
      <c r="BF30" s="350">
        <f t="shared" si="31"/>
        <v>0</v>
      </c>
      <c r="BG30" s="351"/>
      <c r="BH30" s="350">
        <f t="shared" si="32"/>
        <v>0</v>
      </c>
      <c r="BI30" s="350">
        <f t="shared" si="33"/>
        <v>0</v>
      </c>
      <c r="BJ30" s="437"/>
      <c r="BK30" s="432"/>
      <c r="BL30" s="350">
        <f t="shared" si="34"/>
        <v>0</v>
      </c>
      <c r="BM30" s="350">
        <f t="shared" si="35"/>
        <v>0</v>
      </c>
      <c r="BN30" s="351"/>
      <c r="BO30" s="350">
        <f t="shared" si="36"/>
        <v>0</v>
      </c>
      <c r="BP30" s="350">
        <f t="shared" si="37"/>
        <v>0</v>
      </c>
      <c r="BQ30" s="318"/>
      <c r="BR30" s="321" t="s">
        <v>528</v>
      </c>
      <c r="BS30" s="350">
        <f t="shared" si="38"/>
        <v>1</v>
      </c>
      <c r="BT30" s="350">
        <f t="shared" si="39"/>
        <v>0</v>
      </c>
      <c r="BU30" s="238"/>
      <c r="BV30" s="72" t="s">
        <v>522</v>
      </c>
      <c r="BW30" s="909" t="s">
        <v>534</v>
      </c>
    </row>
    <row r="31" spans="1:77" ht="13.5" thickBot="1" x14ac:dyDescent="0.25">
      <c r="A31" s="925"/>
      <c r="B31" s="78" t="s">
        <v>525</v>
      </c>
      <c r="C31" s="350"/>
      <c r="D31" s="350">
        <f t="shared" si="0"/>
        <v>0</v>
      </c>
      <c r="E31" s="350">
        <f t="shared" si="1"/>
        <v>0</v>
      </c>
      <c r="F31" s="324"/>
      <c r="G31" s="433"/>
      <c r="H31" s="350">
        <f t="shared" si="2"/>
        <v>0</v>
      </c>
      <c r="I31" s="350">
        <f t="shared" si="3"/>
        <v>0</v>
      </c>
      <c r="J31" s="350"/>
      <c r="K31" s="350">
        <f t="shared" si="4"/>
        <v>0</v>
      </c>
      <c r="L31" s="350">
        <f t="shared" si="5"/>
        <v>0</v>
      </c>
      <c r="M31" s="438"/>
      <c r="N31" s="433"/>
      <c r="O31" s="350">
        <f t="shared" si="6"/>
        <v>0</v>
      </c>
      <c r="P31" s="350">
        <f t="shared" si="7"/>
        <v>0</v>
      </c>
      <c r="Q31" s="350"/>
      <c r="R31" s="350">
        <f t="shared" si="8"/>
        <v>0</v>
      </c>
      <c r="S31" s="350">
        <f t="shared" si="9"/>
        <v>0</v>
      </c>
      <c r="T31" s="438"/>
      <c r="U31" s="433"/>
      <c r="V31" s="350">
        <f t="shared" si="10"/>
        <v>0</v>
      </c>
      <c r="W31" s="350">
        <f t="shared" si="11"/>
        <v>0</v>
      </c>
      <c r="X31" s="351"/>
      <c r="Y31" s="350">
        <f t="shared" si="12"/>
        <v>0</v>
      </c>
      <c r="Z31" s="350">
        <f t="shared" si="13"/>
        <v>0</v>
      </c>
      <c r="AA31" s="324"/>
      <c r="AB31" s="433"/>
      <c r="AC31" s="350">
        <f t="shared" si="14"/>
        <v>0</v>
      </c>
      <c r="AD31" s="350">
        <f t="shared" si="15"/>
        <v>0</v>
      </c>
      <c r="AE31" s="351"/>
      <c r="AF31" s="350">
        <f t="shared" si="16"/>
        <v>0</v>
      </c>
      <c r="AG31" s="350">
        <f t="shared" si="17"/>
        <v>0</v>
      </c>
      <c r="AH31" s="324"/>
      <c r="AI31" s="433"/>
      <c r="AJ31" s="350">
        <f t="shared" si="18"/>
        <v>0</v>
      </c>
      <c r="AK31" s="350">
        <f t="shared" si="19"/>
        <v>0</v>
      </c>
      <c r="AL31" s="351"/>
      <c r="AM31" s="350">
        <f t="shared" si="20"/>
        <v>0</v>
      </c>
      <c r="AN31" s="350">
        <f t="shared" si="21"/>
        <v>0</v>
      </c>
      <c r="AO31" s="324"/>
      <c r="AP31" s="433"/>
      <c r="AQ31" s="350">
        <f t="shared" si="22"/>
        <v>0</v>
      </c>
      <c r="AR31" s="350">
        <f t="shared" si="23"/>
        <v>0</v>
      </c>
      <c r="AS31" s="351"/>
      <c r="AT31" s="350">
        <f t="shared" si="24"/>
        <v>0</v>
      </c>
      <c r="AU31" s="350">
        <f t="shared" si="25"/>
        <v>0</v>
      </c>
      <c r="AV31" s="324"/>
      <c r="AW31" s="323" t="s">
        <v>535</v>
      </c>
      <c r="AX31" s="350">
        <f t="shared" si="26"/>
        <v>0</v>
      </c>
      <c r="AY31" s="350">
        <f t="shared" si="27"/>
        <v>0</v>
      </c>
      <c r="AZ31" s="351"/>
      <c r="BA31" s="350">
        <f t="shared" si="28"/>
        <v>0</v>
      </c>
      <c r="BB31" s="350">
        <f t="shared" si="29"/>
        <v>0</v>
      </c>
      <c r="BC31" s="438"/>
      <c r="BD31" s="433"/>
      <c r="BE31" s="350">
        <f t="shared" si="30"/>
        <v>0</v>
      </c>
      <c r="BF31" s="350">
        <f t="shared" si="31"/>
        <v>0</v>
      </c>
      <c r="BG31" s="351"/>
      <c r="BH31" s="350">
        <f t="shared" si="32"/>
        <v>0</v>
      </c>
      <c r="BI31" s="350">
        <f t="shared" si="33"/>
        <v>0</v>
      </c>
      <c r="BJ31" s="438"/>
      <c r="BK31" s="323" t="s">
        <v>528</v>
      </c>
      <c r="BL31" s="350">
        <f t="shared" si="34"/>
        <v>0</v>
      </c>
      <c r="BM31" s="350">
        <f t="shared" si="35"/>
        <v>1</v>
      </c>
      <c r="BN31" s="351"/>
      <c r="BO31" s="350">
        <f t="shared" si="36"/>
        <v>0</v>
      </c>
      <c r="BP31" s="350">
        <f t="shared" si="37"/>
        <v>0</v>
      </c>
      <c r="BQ31" s="324"/>
      <c r="BR31" s="433"/>
      <c r="BS31" s="350">
        <f t="shared" si="38"/>
        <v>0</v>
      </c>
      <c r="BT31" s="350">
        <f t="shared" si="39"/>
        <v>0</v>
      </c>
      <c r="BU31" s="238"/>
      <c r="BV31" s="78" t="s">
        <v>525</v>
      </c>
      <c r="BW31" s="910"/>
    </row>
    <row r="32" spans="1:77" x14ac:dyDescent="0.2">
      <c r="A32" s="920" t="s">
        <v>536</v>
      </c>
      <c r="B32" s="75" t="s">
        <v>522</v>
      </c>
      <c r="C32" s="350"/>
      <c r="D32" s="350">
        <f t="shared" si="0"/>
        <v>0</v>
      </c>
      <c r="E32" s="350">
        <f t="shared" si="1"/>
        <v>0</v>
      </c>
      <c r="F32" s="326"/>
      <c r="G32" s="434"/>
      <c r="H32" s="350">
        <f t="shared" si="2"/>
        <v>0</v>
      </c>
      <c r="I32" s="350">
        <f t="shared" si="3"/>
        <v>0</v>
      </c>
      <c r="J32" s="350"/>
      <c r="K32" s="350">
        <f t="shared" si="4"/>
        <v>0</v>
      </c>
      <c r="L32" s="350">
        <f t="shared" si="5"/>
        <v>0</v>
      </c>
      <c r="M32" s="439"/>
      <c r="N32" s="434"/>
      <c r="O32" s="350">
        <f t="shared" si="6"/>
        <v>0</v>
      </c>
      <c r="P32" s="350">
        <f t="shared" si="7"/>
        <v>0</v>
      </c>
      <c r="Q32" s="350"/>
      <c r="R32" s="350">
        <f t="shared" si="8"/>
        <v>0</v>
      </c>
      <c r="S32" s="350">
        <f t="shared" si="9"/>
        <v>0</v>
      </c>
      <c r="T32" s="325" t="s">
        <v>535</v>
      </c>
      <c r="U32" s="434"/>
      <c r="V32" s="350">
        <f t="shared" si="10"/>
        <v>0</v>
      </c>
      <c r="W32" s="350">
        <f t="shared" si="11"/>
        <v>0</v>
      </c>
      <c r="X32" s="351"/>
      <c r="Y32" s="350">
        <f t="shared" si="12"/>
        <v>0</v>
      </c>
      <c r="Z32" s="350">
        <f t="shared" si="13"/>
        <v>0</v>
      </c>
      <c r="AA32" s="326"/>
      <c r="AB32" s="434"/>
      <c r="AC32" s="350">
        <f t="shared" si="14"/>
        <v>0</v>
      </c>
      <c r="AD32" s="350">
        <f t="shared" si="15"/>
        <v>0</v>
      </c>
      <c r="AE32" s="351"/>
      <c r="AF32" s="350">
        <f t="shared" si="16"/>
        <v>0</v>
      </c>
      <c r="AG32" s="350">
        <f t="shared" si="17"/>
        <v>0</v>
      </c>
      <c r="AH32" s="326"/>
      <c r="AI32" s="317" t="s">
        <v>528</v>
      </c>
      <c r="AJ32" s="350">
        <f t="shared" si="18"/>
        <v>1</v>
      </c>
      <c r="AK32" s="350">
        <f t="shared" si="19"/>
        <v>0</v>
      </c>
      <c r="AL32" s="351"/>
      <c r="AM32" s="350">
        <f t="shared" si="20"/>
        <v>0</v>
      </c>
      <c r="AN32" s="350">
        <f t="shared" si="21"/>
        <v>0</v>
      </c>
      <c r="AO32" s="326"/>
      <c r="AP32" s="434"/>
      <c r="AQ32" s="350">
        <f t="shared" si="22"/>
        <v>0</v>
      </c>
      <c r="AR32" s="350">
        <f t="shared" si="23"/>
        <v>0</v>
      </c>
      <c r="AS32" s="351"/>
      <c r="AT32" s="350">
        <f t="shared" si="24"/>
        <v>0</v>
      </c>
      <c r="AU32" s="350">
        <f t="shared" si="25"/>
        <v>0</v>
      </c>
      <c r="AV32" s="326"/>
      <c r="AW32" s="434"/>
      <c r="AX32" s="350">
        <f t="shared" si="26"/>
        <v>0</v>
      </c>
      <c r="AY32" s="350">
        <f t="shared" si="27"/>
        <v>0</v>
      </c>
      <c r="AZ32" s="351"/>
      <c r="BA32" s="350">
        <f t="shared" si="28"/>
        <v>0</v>
      </c>
      <c r="BB32" s="350">
        <f t="shared" si="29"/>
        <v>0</v>
      </c>
      <c r="BC32" s="439"/>
      <c r="BD32" s="434"/>
      <c r="BE32" s="350">
        <f t="shared" si="30"/>
        <v>0</v>
      </c>
      <c r="BF32" s="350">
        <f t="shared" si="31"/>
        <v>0</v>
      </c>
      <c r="BG32" s="351"/>
      <c r="BH32" s="350">
        <f t="shared" si="32"/>
        <v>0</v>
      </c>
      <c r="BI32" s="350">
        <f t="shared" si="33"/>
        <v>0</v>
      </c>
      <c r="BJ32" s="439"/>
      <c r="BK32" s="434"/>
      <c r="BL32" s="350">
        <f t="shared" si="34"/>
        <v>0</v>
      </c>
      <c r="BM32" s="350">
        <f t="shared" si="35"/>
        <v>0</v>
      </c>
      <c r="BN32" s="351"/>
      <c r="BO32" s="350">
        <f t="shared" si="36"/>
        <v>0</v>
      </c>
      <c r="BP32" s="350">
        <f t="shared" si="37"/>
        <v>0</v>
      </c>
      <c r="BQ32" s="326"/>
      <c r="BR32" s="434"/>
      <c r="BS32" s="350">
        <f t="shared" si="38"/>
        <v>0</v>
      </c>
      <c r="BT32" s="350">
        <f t="shared" si="39"/>
        <v>0</v>
      </c>
      <c r="BU32" s="238"/>
      <c r="BV32" s="75" t="s">
        <v>522</v>
      </c>
      <c r="BW32" s="903" t="s">
        <v>536</v>
      </c>
    </row>
    <row r="33" spans="1:78" ht="13.5" thickBot="1" x14ac:dyDescent="0.25">
      <c r="A33" s="920"/>
      <c r="B33" s="79" t="s">
        <v>525</v>
      </c>
      <c r="C33" s="350"/>
      <c r="D33" s="350">
        <f t="shared" si="0"/>
        <v>0</v>
      </c>
      <c r="E33" s="350">
        <f t="shared" si="1"/>
        <v>0</v>
      </c>
      <c r="F33" s="329"/>
      <c r="G33" s="328" t="s">
        <v>535</v>
      </c>
      <c r="H33" s="350">
        <f t="shared" si="2"/>
        <v>0</v>
      </c>
      <c r="I33" s="350">
        <f t="shared" si="3"/>
        <v>0</v>
      </c>
      <c r="J33" s="350"/>
      <c r="K33" s="350">
        <f t="shared" si="4"/>
        <v>0</v>
      </c>
      <c r="L33" s="350">
        <f t="shared" si="5"/>
        <v>0</v>
      </c>
      <c r="M33" s="440"/>
      <c r="N33" s="435"/>
      <c r="O33" s="350">
        <f t="shared" si="6"/>
        <v>0</v>
      </c>
      <c r="P33" s="350">
        <f t="shared" si="7"/>
        <v>0</v>
      </c>
      <c r="Q33" s="350"/>
      <c r="R33" s="350">
        <f t="shared" si="8"/>
        <v>0</v>
      </c>
      <c r="S33" s="350">
        <f t="shared" si="9"/>
        <v>0</v>
      </c>
      <c r="T33" s="440"/>
      <c r="U33" s="328" t="s">
        <v>528</v>
      </c>
      <c r="V33" s="350">
        <f t="shared" si="10"/>
        <v>0</v>
      </c>
      <c r="W33" s="350">
        <f t="shared" si="11"/>
        <v>1</v>
      </c>
      <c r="X33" s="351"/>
      <c r="Y33" s="350">
        <f t="shared" si="12"/>
        <v>0</v>
      </c>
      <c r="Z33" s="350">
        <f t="shared" si="13"/>
        <v>0</v>
      </c>
      <c r="AA33" s="329"/>
      <c r="AB33" s="435"/>
      <c r="AC33" s="350">
        <f t="shared" si="14"/>
        <v>0</v>
      </c>
      <c r="AD33" s="350">
        <f t="shared" si="15"/>
        <v>0</v>
      </c>
      <c r="AE33" s="351"/>
      <c r="AF33" s="350">
        <f t="shared" si="16"/>
        <v>0</v>
      </c>
      <c r="AG33" s="350">
        <f t="shared" si="17"/>
        <v>0</v>
      </c>
      <c r="AH33" s="329"/>
      <c r="AI33" s="435"/>
      <c r="AJ33" s="350">
        <f t="shared" si="18"/>
        <v>0</v>
      </c>
      <c r="AK33" s="350">
        <f t="shared" si="19"/>
        <v>0</v>
      </c>
      <c r="AL33" s="351"/>
      <c r="AM33" s="350">
        <f t="shared" si="20"/>
        <v>0</v>
      </c>
      <c r="AN33" s="350">
        <f t="shared" si="21"/>
        <v>0</v>
      </c>
      <c r="AO33" s="329"/>
      <c r="AP33" s="435"/>
      <c r="AQ33" s="350">
        <f t="shared" si="22"/>
        <v>0</v>
      </c>
      <c r="AR33" s="350">
        <f t="shared" si="23"/>
        <v>0</v>
      </c>
      <c r="AS33" s="351"/>
      <c r="AT33" s="350">
        <f t="shared" si="24"/>
        <v>0</v>
      </c>
      <c r="AU33" s="350">
        <f t="shared" si="25"/>
        <v>0</v>
      </c>
      <c r="AV33" s="329"/>
      <c r="AW33" s="435"/>
      <c r="AX33" s="350">
        <f t="shared" si="26"/>
        <v>0</v>
      </c>
      <c r="AY33" s="350">
        <f t="shared" si="27"/>
        <v>0</v>
      </c>
      <c r="AZ33" s="351"/>
      <c r="BA33" s="350">
        <f t="shared" si="28"/>
        <v>0</v>
      </c>
      <c r="BB33" s="350">
        <f t="shared" si="29"/>
        <v>0</v>
      </c>
      <c r="BC33" s="440"/>
      <c r="BD33" s="435"/>
      <c r="BE33" s="350">
        <f t="shared" si="30"/>
        <v>0</v>
      </c>
      <c r="BF33" s="350">
        <f t="shared" si="31"/>
        <v>0</v>
      </c>
      <c r="BG33" s="351"/>
      <c r="BH33" s="350">
        <f t="shared" si="32"/>
        <v>0</v>
      </c>
      <c r="BI33" s="350">
        <f t="shared" si="33"/>
        <v>0</v>
      </c>
      <c r="BJ33" s="440"/>
      <c r="BK33" s="435"/>
      <c r="BL33" s="350">
        <f t="shared" si="34"/>
        <v>0</v>
      </c>
      <c r="BM33" s="350">
        <f t="shared" si="35"/>
        <v>0</v>
      </c>
      <c r="BN33" s="351"/>
      <c r="BO33" s="350">
        <f t="shared" si="36"/>
        <v>0</v>
      </c>
      <c r="BP33" s="350">
        <f t="shared" si="37"/>
        <v>0</v>
      </c>
      <c r="BQ33" s="329"/>
      <c r="BR33" s="435"/>
      <c r="BS33" s="350">
        <f t="shared" si="38"/>
        <v>0</v>
      </c>
      <c r="BT33" s="350">
        <f t="shared" si="39"/>
        <v>0</v>
      </c>
      <c r="BU33" s="238"/>
      <c r="BV33" s="79" t="s">
        <v>525</v>
      </c>
      <c r="BW33" s="903"/>
      <c r="BZ33" s="3" t="s">
        <v>537</v>
      </c>
    </row>
    <row r="34" spans="1:78" x14ac:dyDescent="0.2">
      <c r="A34" s="924" t="s">
        <v>538</v>
      </c>
      <c r="B34" s="72" t="s">
        <v>522</v>
      </c>
      <c r="C34" s="350"/>
      <c r="D34" s="350">
        <f t="shared" si="0"/>
        <v>0</v>
      </c>
      <c r="E34" s="350">
        <f t="shared" si="1"/>
        <v>0</v>
      </c>
      <c r="F34" s="318"/>
      <c r="G34" s="321" t="s">
        <v>535</v>
      </c>
      <c r="H34" s="350">
        <f t="shared" si="2"/>
        <v>0</v>
      </c>
      <c r="I34" s="350">
        <f t="shared" si="3"/>
        <v>0</v>
      </c>
      <c r="J34" s="350"/>
      <c r="K34" s="350">
        <f t="shared" si="4"/>
        <v>0</v>
      </c>
      <c r="L34" s="350">
        <f t="shared" si="5"/>
        <v>0</v>
      </c>
      <c r="M34" s="437"/>
      <c r="N34" s="321" t="s">
        <v>528</v>
      </c>
      <c r="O34" s="350">
        <f t="shared" si="6"/>
        <v>1</v>
      </c>
      <c r="P34" s="350">
        <f t="shared" si="7"/>
        <v>0</v>
      </c>
      <c r="Q34" s="350"/>
      <c r="R34" s="350">
        <f t="shared" si="8"/>
        <v>0</v>
      </c>
      <c r="S34" s="350">
        <f t="shared" si="9"/>
        <v>0</v>
      </c>
      <c r="T34" s="437"/>
      <c r="U34" s="432"/>
      <c r="V34" s="350">
        <f t="shared" si="10"/>
        <v>0</v>
      </c>
      <c r="W34" s="350">
        <f t="shared" si="11"/>
        <v>0</v>
      </c>
      <c r="X34" s="351"/>
      <c r="Y34" s="350">
        <f t="shared" si="12"/>
        <v>0</v>
      </c>
      <c r="Z34" s="350">
        <f t="shared" si="13"/>
        <v>0</v>
      </c>
      <c r="AA34" s="318"/>
      <c r="AB34" s="432"/>
      <c r="AC34" s="350">
        <f t="shared" si="14"/>
        <v>0</v>
      </c>
      <c r="AD34" s="350">
        <f t="shared" si="15"/>
        <v>0</v>
      </c>
      <c r="AE34" s="351"/>
      <c r="AF34" s="350">
        <f t="shared" si="16"/>
        <v>0</v>
      </c>
      <c r="AG34" s="350">
        <f t="shared" si="17"/>
        <v>0</v>
      </c>
      <c r="AH34" s="318"/>
      <c r="AI34" s="432"/>
      <c r="AJ34" s="350">
        <f t="shared" si="18"/>
        <v>0</v>
      </c>
      <c r="AK34" s="350">
        <f t="shared" si="19"/>
        <v>0</v>
      </c>
      <c r="AL34" s="351"/>
      <c r="AM34" s="350">
        <f t="shared" si="20"/>
        <v>0</v>
      </c>
      <c r="AN34" s="350">
        <f t="shared" si="21"/>
        <v>0</v>
      </c>
      <c r="AO34" s="318"/>
      <c r="AP34" s="432"/>
      <c r="AQ34" s="350">
        <f t="shared" si="22"/>
        <v>0</v>
      </c>
      <c r="AR34" s="350">
        <f t="shared" si="23"/>
        <v>0</v>
      </c>
      <c r="AS34" s="351"/>
      <c r="AT34" s="350">
        <f t="shared" si="24"/>
        <v>0</v>
      </c>
      <c r="AU34" s="350">
        <f t="shared" si="25"/>
        <v>0</v>
      </c>
      <c r="AV34" s="318"/>
      <c r="AW34" s="432"/>
      <c r="AX34" s="350">
        <f t="shared" si="26"/>
        <v>0</v>
      </c>
      <c r="AY34" s="350">
        <f t="shared" si="27"/>
        <v>0</v>
      </c>
      <c r="AZ34" s="351"/>
      <c r="BA34" s="350">
        <f t="shared" si="28"/>
        <v>0</v>
      </c>
      <c r="BB34" s="350">
        <f t="shared" si="29"/>
        <v>0</v>
      </c>
      <c r="BC34" s="437"/>
      <c r="BD34" s="432"/>
      <c r="BE34" s="350">
        <f t="shared" si="30"/>
        <v>0</v>
      </c>
      <c r="BF34" s="350">
        <f t="shared" si="31"/>
        <v>0</v>
      </c>
      <c r="BG34" s="351"/>
      <c r="BH34" s="350">
        <f t="shared" si="32"/>
        <v>0</v>
      </c>
      <c r="BI34" s="350">
        <f t="shared" si="33"/>
        <v>0</v>
      </c>
      <c r="BJ34" s="437"/>
      <c r="BK34" s="432"/>
      <c r="BL34" s="350">
        <f t="shared" si="34"/>
        <v>0</v>
      </c>
      <c r="BM34" s="350">
        <f t="shared" si="35"/>
        <v>0</v>
      </c>
      <c r="BN34" s="351"/>
      <c r="BO34" s="350">
        <f t="shared" si="36"/>
        <v>0</v>
      </c>
      <c r="BP34" s="350">
        <f t="shared" si="37"/>
        <v>0</v>
      </c>
      <c r="BQ34" s="318"/>
      <c r="BR34" s="432"/>
      <c r="BS34" s="350">
        <f t="shared" si="38"/>
        <v>0</v>
      </c>
      <c r="BT34" s="350">
        <f t="shared" si="39"/>
        <v>0</v>
      </c>
      <c r="BU34" s="238"/>
      <c r="BV34" s="72" t="s">
        <v>522</v>
      </c>
      <c r="BW34" s="909" t="s">
        <v>538</v>
      </c>
    </row>
    <row r="35" spans="1:78" ht="13.5" thickBot="1" x14ac:dyDescent="0.25">
      <c r="A35" s="925"/>
      <c r="B35" s="78" t="s">
        <v>525</v>
      </c>
      <c r="C35" s="350"/>
      <c r="D35" s="350">
        <f t="shared" si="0"/>
        <v>0</v>
      </c>
      <c r="E35" s="350">
        <f t="shared" si="1"/>
        <v>0</v>
      </c>
      <c r="F35" s="324"/>
      <c r="G35" s="433"/>
      <c r="H35" s="350">
        <f t="shared" si="2"/>
        <v>0</v>
      </c>
      <c r="I35" s="350">
        <f t="shared" si="3"/>
        <v>0</v>
      </c>
      <c r="J35" s="350"/>
      <c r="K35" s="350">
        <f t="shared" si="4"/>
        <v>0</v>
      </c>
      <c r="L35" s="350">
        <f t="shared" si="5"/>
        <v>0</v>
      </c>
      <c r="M35" s="438"/>
      <c r="N35" s="433"/>
      <c r="O35" s="350">
        <f t="shared" si="6"/>
        <v>0</v>
      </c>
      <c r="P35" s="350">
        <f t="shared" si="7"/>
        <v>0</v>
      </c>
      <c r="Q35" s="350"/>
      <c r="R35" s="350">
        <f t="shared" si="8"/>
        <v>0</v>
      </c>
      <c r="S35" s="350">
        <f t="shared" si="9"/>
        <v>0</v>
      </c>
      <c r="T35" s="438"/>
      <c r="U35" s="433"/>
      <c r="V35" s="350">
        <f t="shared" si="10"/>
        <v>0</v>
      </c>
      <c r="W35" s="350">
        <f t="shared" si="11"/>
        <v>0</v>
      </c>
      <c r="X35" s="351"/>
      <c r="Y35" s="350">
        <f t="shared" si="12"/>
        <v>0</v>
      </c>
      <c r="Z35" s="350">
        <f t="shared" si="13"/>
        <v>0</v>
      </c>
      <c r="AA35" s="324"/>
      <c r="AB35" s="323"/>
      <c r="AC35" s="350">
        <f t="shared" si="14"/>
        <v>0</v>
      </c>
      <c r="AD35" s="350">
        <f t="shared" si="15"/>
        <v>0</v>
      </c>
      <c r="AE35" s="351"/>
      <c r="AF35" s="350">
        <f t="shared" si="16"/>
        <v>0</v>
      </c>
      <c r="AG35" s="350">
        <f t="shared" si="17"/>
        <v>0</v>
      </c>
      <c r="AH35" s="324"/>
      <c r="AI35" s="433"/>
      <c r="AJ35" s="350">
        <f t="shared" si="18"/>
        <v>0</v>
      </c>
      <c r="AK35" s="350">
        <f t="shared" si="19"/>
        <v>0</v>
      </c>
      <c r="AL35" s="351"/>
      <c r="AM35" s="350">
        <f t="shared" si="20"/>
        <v>0</v>
      </c>
      <c r="AN35" s="350">
        <f t="shared" si="21"/>
        <v>0</v>
      </c>
      <c r="AO35" s="324"/>
      <c r="AP35" s="323" t="s">
        <v>535</v>
      </c>
      <c r="AQ35" s="350">
        <f t="shared" si="22"/>
        <v>0</v>
      </c>
      <c r="AR35" s="350">
        <f t="shared" si="23"/>
        <v>0</v>
      </c>
      <c r="AS35" s="351"/>
      <c r="AT35" s="350">
        <f t="shared" si="24"/>
        <v>0</v>
      </c>
      <c r="AU35" s="350">
        <f t="shared" si="25"/>
        <v>0</v>
      </c>
      <c r="AV35" s="324"/>
      <c r="AW35" s="433"/>
      <c r="AX35" s="350">
        <f t="shared" si="26"/>
        <v>0</v>
      </c>
      <c r="AY35" s="350">
        <f t="shared" si="27"/>
        <v>0</v>
      </c>
      <c r="AZ35" s="351"/>
      <c r="BA35" s="350">
        <f t="shared" si="28"/>
        <v>0</v>
      </c>
      <c r="BB35" s="350">
        <f t="shared" si="29"/>
        <v>0</v>
      </c>
      <c r="BC35" s="438"/>
      <c r="BD35" s="323" t="s">
        <v>528</v>
      </c>
      <c r="BE35" s="350">
        <f t="shared" si="30"/>
        <v>0</v>
      </c>
      <c r="BF35" s="350">
        <f t="shared" si="31"/>
        <v>1</v>
      </c>
      <c r="BG35" s="351"/>
      <c r="BH35" s="350">
        <f t="shared" si="32"/>
        <v>0</v>
      </c>
      <c r="BI35" s="350">
        <f t="shared" si="33"/>
        <v>0</v>
      </c>
      <c r="BJ35" s="438"/>
      <c r="BK35" s="433"/>
      <c r="BL35" s="350">
        <f t="shared" si="34"/>
        <v>0</v>
      </c>
      <c r="BM35" s="350">
        <f t="shared" si="35"/>
        <v>0</v>
      </c>
      <c r="BN35" s="351"/>
      <c r="BO35" s="350">
        <f t="shared" si="36"/>
        <v>0</v>
      </c>
      <c r="BP35" s="350">
        <f t="shared" si="37"/>
        <v>0</v>
      </c>
      <c r="BQ35" s="324"/>
      <c r="BR35" s="433"/>
      <c r="BS35" s="350">
        <f t="shared" si="38"/>
        <v>0</v>
      </c>
      <c r="BT35" s="350">
        <f t="shared" si="39"/>
        <v>0</v>
      </c>
      <c r="BU35" s="238"/>
      <c r="BV35" s="78" t="s">
        <v>525</v>
      </c>
      <c r="BW35" s="910"/>
    </row>
    <row r="36" spans="1:78" x14ac:dyDescent="0.2">
      <c r="A36" s="920" t="s">
        <v>539</v>
      </c>
      <c r="B36" s="75" t="s">
        <v>522</v>
      </c>
      <c r="C36" s="350"/>
      <c r="D36" s="350">
        <f t="shared" si="0"/>
        <v>0</v>
      </c>
      <c r="E36" s="350">
        <f t="shared" si="1"/>
        <v>0</v>
      </c>
      <c r="F36" s="326"/>
      <c r="G36" s="434"/>
      <c r="H36" s="350">
        <f t="shared" si="2"/>
        <v>0</v>
      </c>
      <c r="I36" s="350">
        <f t="shared" si="3"/>
        <v>0</v>
      </c>
      <c r="J36" s="350"/>
      <c r="K36" s="350">
        <f t="shared" si="4"/>
        <v>0</v>
      </c>
      <c r="L36" s="350">
        <f t="shared" si="5"/>
        <v>0</v>
      </c>
      <c r="M36" s="439"/>
      <c r="N36" s="434"/>
      <c r="O36" s="350">
        <f t="shared" si="6"/>
        <v>0</v>
      </c>
      <c r="P36" s="350">
        <f t="shared" si="7"/>
        <v>0</v>
      </c>
      <c r="Q36" s="350"/>
      <c r="R36" s="350">
        <f t="shared" si="8"/>
        <v>0</v>
      </c>
      <c r="S36" s="350">
        <f t="shared" si="9"/>
        <v>0</v>
      </c>
      <c r="T36" s="439"/>
      <c r="U36" s="434"/>
      <c r="V36" s="350">
        <f t="shared" si="10"/>
        <v>0</v>
      </c>
      <c r="W36" s="350">
        <f t="shared" si="11"/>
        <v>0</v>
      </c>
      <c r="X36" s="351"/>
      <c r="Y36" s="350">
        <f t="shared" si="12"/>
        <v>0</v>
      </c>
      <c r="Z36" s="350">
        <f t="shared" si="13"/>
        <v>0</v>
      </c>
      <c r="AA36" s="326"/>
      <c r="AB36" s="317" t="s">
        <v>535</v>
      </c>
      <c r="AC36" s="350">
        <f t="shared" si="14"/>
        <v>0</v>
      </c>
      <c r="AD36" s="350">
        <f t="shared" si="15"/>
        <v>0</v>
      </c>
      <c r="AE36" s="351"/>
      <c r="AF36" s="350">
        <f t="shared" si="16"/>
        <v>0</v>
      </c>
      <c r="AG36" s="350">
        <f t="shared" si="17"/>
        <v>0</v>
      </c>
      <c r="AH36" s="326"/>
      <c r="AI36" s="434"/>
      <c r="AJ36" s="350">
        <f t="shared" si="18"/>
        <v>0</v>
      </c>
      <c r="AK36" s="350">
        <f t="shared" si="19"/>
        <v>0</v>
      </c>
      <c r="AL36" s="351"/>
      <c r="AM36" s="350">
        <f t="shared" si="20"/>
        <v>0</v>
      </c>
      <c r="AN36" s="350">
        <f t="shared" si="21"/>
        <v>0</v>
      </c>
      <c r="AO36" s="326"/>
      <c r="AP36" s="434"/>
      <c r="AQ36" s="350">
        <f t="shared" si="22"/>
        <v>0</v>
      </c>
      <c r="AR36" s="350">
        <f t="shared" si="23"/>
        <v>0</v>
      </c>
      <c r="AS36" s="351"/>
      <c r="AT36" s="350">
        <f t="shared" si="24"/>
        <v>0</v>
      </c>
      <c r="AU36" s="350">
        <f t="shared" si="25"/>
        <v>0</v>
      </c>
      <c r="AV36" s="326"/>
      <c r="AW36" s="317" t="s">
        <v>528</v>
      </c>
      <c r="AX36" s="350">
        <f t="shared" si="26"/>
        <v>1</v>
      </c>
      <c r="AY36" s="350">
        <f t="shared" si="27"/>
        <v>0</v>
      </c>
      <c r="AZ36" s="351"/>
      <c r="BA36" s="350">
        <f t="shared" si="28"/>
        <v>0</v>
      </c>
      <c r="BB36" s="350">
        <f t="shared" si="29"/>
        <v>0</v>
      </c>
      <c r="BC36" s="439"/>
      <c r="BD36" s="434"/>
      <c r="BE36" s="350">
        <f t="shared" si="30"/>
        <v>0</v>
      </c>
      <c r="BF36" s="350">
        <f t="shared" si="31"/>
        <v>0</v>
      </c>
      <c r="BG36" s="351"/>
      <c r="BH36" s="350">
        <f t="shared" si="32"/>
        <v>0</v>
      </c>
      <c r="BI36" s="350">
        <f t="shared" si="33"/>
        <v>0</v>
      </c>
      <c r="BJ36" s="439"/>
      <c r="BK36" s="434"/>
      <c r="BL36" s="350">
        <f t="shared" si="34"/>
        <v>0</v>
      </c>
      <c r="BM36" s="350">
        <f t="shared" si="35"/>
        <v>0</v>
      </c>
      <c r="BN36" s="351"/>
      <c r="BO36" s="350">
        <f t="shared" si="36"/>
        <v>0</v>
      </c>
      <c r="BP36" s="350">
        <f t="shared" si="37"/>
        <v>0</v>
      </c>
      <c r="BQ36" s="326"/>
      <c r="BR36" s="434"/>
      <c r="BS36" s="350">
        <f t="shared" si="38"/>
        <v>0</v>
      </c>
      <c r="BT36" s="350">
        <f t="shared" si="39"/>
        <v>0</v>
      </c>
      <c r="BU36" s="238"/>
      <c r="BV36" s="75" t="s">
        <v>522</v>
      </c>
      <c r="BW36" s="903" t="s">
        <v>539</v>
      </c>
    </row>
    <row r="37" spans="1:78" ht="13.5" thickBot="1" x14ac:dyDescent="0.25">
      <c r="A37" s="920"/>
      <c r="B37" s="79" t="s">
        <v>525</v>
      </c>
      <c r="C37" s="350"/>
      <c r="D37" s="350">
        <f t="shared" si="0"/>
        <v>0</v>
      </c>
      <c r="E37" s="350">
        <f t="shared" si="1"/>
        <v>0</v>
      </c>
      <c r="F37" s="329"/>
      <c r="G37" s="435"/>
      <c r="H37" s="350">
        <f t="shared" si="2"/>
        <v>0</v>
      </c>
      <c r="I37" s="350">
        <f t="shared" si="3"/>
        <v>0</v>
      </c>
      <c r="J37" s="350"/>
      <c r="K37" s="350">
        <f t="shared" si="4"/>
        <v>0</v>
      </c>
      <c r="L37" s="350">
        <f t="shared" si="5"/>
        <v>0</v>
      </c>
      <c r="M37" s="327" t="s">
        <v>535</v>
      </c>
      <c r="N37" s="435"/>
      <c r="O37" s="350">
        <f t="shared" si="6"/>
        <v>0</v>
      </c>
      <c r="P37" s="350">
        <f t="shared" si="7"/>
        <v>0</v>
      </c>
      <c r="Q37" s="350"/>
      <c r="R37" s="350">
        <f t="shared" si="8"/>
        <v>0</v>
      </c>
      <c r="S37" s="350">
        <f t="shared" si="9"/>
        <v>0</v>
      </c>
      <c r="T37" s="440"/>
      <c r="U37" s="435"/>
      <c r="V37" s="350">
        <f t="shared" si="10"/>
        <v>0</v>
      </c>
      <c r="W37" s="350">
        <f t="shared" si="11"/>
        <v>0</v>
      </c>
      <c r="X37" s="351"/>
      <c r="Y37" s="350">
        <f t="shared" si="12"/>
        <v>0</v>
      </c>
      <c r="Z37" s="350">
        <f t="shared" si="13"/>
        <v>0</v>
      </c>
      <c r="AA37" s="329"/>
      <c r="AB37" s="328" t="s">
        <v>528</v>
      </c>
      <c r="AC37" s="350">
        <f t="shared" si="14"/>
        <v>0</v>
      </c>
      <c r="AD37" s="350">
        <f t="shared" si="15"/>
        <v>1</v>
      </c>
      <c r="AE37" s="351"/>
      <c r="AF37" s="350">
        <f t="shared" si="16"/>
        <v>0</v>
      </c>
      <c r="AG37" s="350">
        <f t="shared" si="17"/>
        <v>0</v>
      </c>
      <c r="AH37" s="329"/>
      <c r="AI37" s="435"/>
      <c r="AJ37" s="350">
        <f t="shared" si="18"/>
        <v>0</v>
      </c>
      <c r="AK37" s="350">
        <f t="shared" si="19"/>
        <v>0</v>
      </c>
      <c r="AL37" s="351"/>
      <c r="AM37" s="350">
        <f t="shared" si="20"/>
        <v>0</v>
      </c>
      <c r="AN37" s="350">
        <f t="shared" si="21"/>
        <v>0</v>
      </c>
      <c r="AO37" s="329"/>
      <c r="AP37" s="435"/>
      <c r="AQ37" s="350">
        <f t="shared" si="22"/>
        <v>0</v>
      </c>
      <c r="AR37" s="350">
        <f t="shared" si="23"/>
        <v>0</v>
      </c>
      <c r="AS37" s="351"/>
      <c r="AT37" s="350">
        <f t="shared" si="24"/>
        <v>0</v>
      </c>
      <c r="AU37" s="350">
        <f t="shared" si="25"/>
        <v>0</v>
      </c>
      <c r="AV37" s="329"/>
      <c r="AW37" s="435"/>
      <c r="AX37" s="350">
        <f t="shared" si="26"/>
        <v>0</v>
      </c>
      <c r="AY37" s="350">
        <f t="shared" si="27"/>
        <v>0</v>
      </c>
      <c r="AZ37" s="351"/>
      <c r="BA37" s="350">
        <f t="shared" si="28"/>
        <v>0</v>
      </c>
      <c r="BB37" s="350">
        <f t="shared" si="29"/>
        <v>0</v>
      </c>
      <c r="BC37" s="440"/>
      <c r="BD37" s="435"/>
      <c r="BE37" s="350">
        <f t="shared" si="30"/>
        <v>0</v>
      </c>
      <c r="BF37" s="350">
        <f t="shared" si="31"/>
        <v>0</v>
      </c>
      <c r="BG37" s="351"/>
      <c r="BH37" s="350">
        <f t="shared" si="32"/>
        <v>0</v>
      </c>
      <c r="BI37" s="350">
        <f t="shared" si="33"/>
        <v>0</v>
      </c>
      <c r="BJ37" s="440"/>
      <c r="BK37" s="435"/>
      <c r="BL37" s="350">
        <f t="shared" si="34"/>
        <v>0</v>
      </c>
      <c r="BM37" s="350">
        <f t="shared" si="35"/>
        <v>0</v>
      </c>
      <c r="BN37" s="351"/>
      <c r="BO37" s="350">
        <f t="shared" si="36"/>
        <v>0</v>
      </c>
      <c r="BP37" s="350">
        <f t="shared" si="37"/>
        <v>0</v>
      </c>
      <c r="BQ37" s="329"/>
      <c r="BR37" s="435"/>
      <c r="BS37" s="350">
        <f t="shared" si="38"/>
        <v>0</v>
      </c>
      <c r="BT37" s="350">
        <f t="shared" si="39"/>
        <v>0</v>
      </c>
      <c r="BU37" s="238"/>
      <c r="BV37" s="79" t="s">
        <v>525</v>
      </c>
      <c r="BW37" s="903"/>
    </row>
    <row r="38" spans="1:78" x14ac:dyDescent="0.2">
      <c r="A38" s="924" t="s">
        <v>540</v>
      </c>
      <c r="B38" s="72" t="s">
        <v>522</v>
      </c>
      <c r="C38" s="350"/>
      <c r="D38" s="350">
        <f t="shared" si="0"/>
        <v>0</v>
      </c>
      <c r="E38" s="350">
        <f t="shared" si="1"/>
        <v>0</v>
      </c>
      <c r="F38" s="318"/>
      <c r="G38" s="432"/>
      <c r="H38" s="350">
        <f t="shared" si="2"/>
        <v>0</v>
      </c>
      <c r="I38" s="350">
        <f t="shared" si="3"/>
        <v>0</v>
      </c>
      <c r="J38" s="350"/>
      <c r="K38" s="350">
        <f t="shared" si="4"/>
        <v>0</v>
      </c>
      <c r="L38" s="350">
        <f t="shared" si="5"/>
        <v>0</v>
      </c>
      <c r="M38" s="437"/>
      <c r="N38" s="321" t="s">
        <v>535</v>
      </c>
      <c r="O38" s="350">
        <f t="shared" si="6"/>
        <v>0</v>
      </c>
      <c r="P38" s="350">
        <f t="shared" si="7"/>
        <v>0</v>
      </c>
      <c r="Q38" s="350"/>
      <c r="R38" s="350">
        <f t="shared" si="8"/>
        <v>0</v>
      </c>
      <c r="S38" s="350">
        <f t="shared" si="9"/>
        <v>0</v>
      </c>
      <c r="T38" s="437"/>
      <c r="U38" s="321" t="s">
        <v>528</v>
      </c>
      <c r="V38" s="350">
        <f t="shared" si="10"/>
        <v>1</v>
      </c>
      <c r="W38" s="350">
        <f t="shared" si="11"/>
        <v>0</v>
      </c>
      <c r="X38" s="351"/>
      <c r="Y38" s="350">
        <f t="shared" si="12"/>
        <v>0</v>
      </c>
      <c r="Z38" s="350">
        <f t="shared" si="13"/>
        <v>0</v>
      </c>
      <c r="AA38" s="318"/>
      <c r="AB38" s="432"/>
      <c r="AC38" s="350">
        <f t="shared" si="14"/>
        <v>0</v>
      </c>
      <c r="AD38" s="350">
        <f t="shared" si="15"/>
        <v>0</v>
      </c>
      <c r="AE38" s="351"/>
      <c r="AF38" s="350">
        <f t="shared" si="16"/>
        <v>0</v>
      </c>
      <c r="AG38" s="350">
        <f t="shared" si="17"/>
        <v>0</v>
      </c>
      <c r="AH38" s="318"/>
      <c r="AI38" s="432"/>
      <c r="AJ38" s="350">
        <f t="shared" si="18"/>
        <v>0</v>
      </c>
      <c r="AK38" s="350">
        <f t="shared" si="19"/>
        <v>0</v>
      </c>
      <c r="AL38" s="351"/>
      <c r="AM38" s="350">
        <f t="shared" si="20"/>
        <v>0</v>
      </c>
      <c r="AN38" s="350">
        <f t="shared" si="21"/>
        <v>0</v>
      </c>
      <c r="AO38" s="318"/>
      <c r="AP38" s="432"/>
      <c r="AQ38" s="350">
        <f t="shared" si="22"/>
        <v>0</v>
      </c>
      <c r="AR38" s="350">
        <f t="shared" si="23"/>
        <v>0</v>
      </c>
      <c r="AS38" s="351"/>
      <c r="AT38" s="350">
        <f t="shared" si="24"/>
        <v>0</v>
      </c>
      <c r="AU38" s="350">
        <f t="shared" si="25"/>
        <v>0</v>
      </c>
      <c r="AV38" s="318"/>
      <c r="AW38" s="432"/>
      <c r="AX38" s="350">
        <f t="shared" si="26"/>
        <v>0</v>
      </c>
      <c r="AY38" s="350">
        <f t="shared" si="27"/>
        <v>0</v>
      </c>
      <c r="AZ38" s="351"/>
      <c r="BA38" s="350">
        <f t="shared" si="28"/>
        <v>0</v>
      </c>
      <c r="BB38" s="350">
        <f t="shared" si="29"/>
        <v>0</v>
      </c>
      <c r="BC38" s="437"/>
      <c r="BD38" s="432"/>
      <c r="BE38" s="350">
        <f t="shared" si="30"/>
        <v>0</v>
      </c>
      <c r="BF38" s="350">
        <f t="shared" si="31"/>
        <v>0</v>
      </c>
      <c r="BG38" s="351"/>
      <c r="BH38" s="350">
        <f t="shared" si="32"/>
        <v>0</v>
      </c>
      <c r="BI38" s="350">
        <f t="shared" si="33"/>
        <v>0</v>
      </c>
      <c r="BJ38" s="437"/>
      <c r="BK38" s="432"/>
      <c r="BL38" s="350">
        <f t="shared" si="34"/>
        <v>0</v>
      </c>
      <c r="BM38" s="350">
        <f t="shared" si="35"/>
        <v>0</v>
      </c>
      <c r="BN38" s="351"/>
      <c r="BO38" s="350">
        <f t="shared" si="36"/>
        <v>0</v>
      </c>
      <c r="BP38" s="350">
        <f t="shared" si="37"/>
        <v>0</v>
      </c>
      <c r="BQ38" s="318"/>
      <c r="BR38" s="432"/>
      <c r="BS38" s="350">
        <f t="shared" si="38"/>
        <v>0</v>
      </c>
      <c r="BT38" s="350">
        <f t="shared" si="39"/>
        <v>0</v>
      </c>
      <c r="BU38" s="238"/>
      <c r="BV38" s="72" t="s">
        <v>522</v>
      </c>
      <c r="BW38" s="909" t="s">
        <v>540</v>
      </c>
    </row>
    <row r="39" spans="1:78" ht="13.5" thickBot="1" x14ac:dyDescent="0.25">
      <c r="A39" s="925"/>
      <c r="B39" s="78" t="s">
        <v>525</v>
      </c>
      <c r="C39" s="350"/>
      <c r="D39" s="350">
        <f t="shared" si="0"/>
        <v>0</v>
      </c>
      <c r="E39" s="350">
        <f t="shared" si="1"/>
        <v>0</v>
      </c>
      <c r="F39" s="324"/>
      <c r="G39" s="446"/>
      <c r="H39" s="350">
        <f t="shared" si="2"/>
        <v>0</v>
      </c>
      <c r="I39" s="350">
        <f t="shared" si="3"/>
        <v>0</v>
      </c>
      <c r="J39" s="350"/>
      <c r="K39" s="350">
        <f t="shared" si="4"/>
        <v>0</v>
      </c>
      <c r="L39" s="350">
        <f t="shared" si="5"/>
        <v>0</v>
      </c>
      <c r="M39" s="438"/>
      <c r="N39" s="446"/>
      <c r="O39" s="350">
        <f t="shared" si="6"/>
        <v>0</v>
      </c>
      <c r="P39" s="350">
        <f t="shared" si="7"/>
        <v>0</v>
      </c>
      <c r="Q39" s="350"/>
      <c r="R39" s="350">
        <f t="shared" si="8"/>
        <v>0</v>
      </c>
      <c r="S39" s="350">
        <f t="shared" si="9"/>
        <v>0</v>
      </c>
      <c r="T39" s="438"/>
      <c r="U39" s="446"/>
      <c r="V39" s="350">
        <f t="shared" si="10"/>
        <v>0</v>
      </c>
      <c r="W39" s="350">
        <f t="shared" si="11"/>
        <v>0</v>
      </c>
      <c r="X39" s="351"/>
      <c r="Y39" s="350">
        <f t="shared" si="12"/>
        <v>0</v>
      </c>
      <c r="Z39" s="350">
        <f t="shared" si="13"/>
        <v>0</v>
      </c>
      <c r="AA39" s="324"/>
      <c r="AB39" s="446"/>
      <c r="AC39" s="350">
        <f t="shared" si="14"/>
        <v>0</v>
      </c>
      <c r="AD39" s="350">
        <f t="shared" si="15"/>
        <v>0</v>
      </c>
      <c r="AE39" s="351"/>
      <c r="AF39" s="350">
        <f t="shared" si="16"/>
        <v>0</v>
      </c>
      <c r="AG39" s="350">
        <f t="shared" si="17"/>
        <v>0</v>
      </c>
      <c r="AH39" s="324"/>
      <c r="AI39" s="331" t="s">
        <v>535</v>
      </c>
      <c r="AJ39" s="350">
        <f t="shared" si="18"/>
        <v>0</v>
      </c>
      <c r="AK39" s="350">
        <f t="shared" si="19"/>
        <v>0</v>
      </c>
      <c r="AL39" s="351"/>
      <c r="AM39" s="350">
        <f t="shared" si="20"/>
        <v>0</v>
      </c>
      <c r="AN39" s="350">
        <f t="shared" si="21"/>
        <v>0</v>
      </c>
      <c r="AO39" s="324"/>
      <c r="AP39" s="331" t="s">
        <v>528</v>
      </c>
      <c r="AQ39" s="350">
        <f t="shared" si="22"/>
        <v>0</v>
      </c>
      <c r="AR39" s="350">
        <f t="shared" si="23"/>
        <v>1</v>
      </c>
      <c r="AS39" s="351"/>
      <c r="AT39" s="350">
        <f t="shared" si="24"/>
        <v>0</v>
      </c>
      <c r="AU39" s="350">
        <f t="shared" si="25"/>
        <v>0</v>
      </c>
      <c r="AV39" s="324"/>
      <c r="AW39" s="446"/>
      <c r="AX39" s="350">
        <f t="shared" si="26"/>
        <v>0</v>
      </c>
      <c r="AY39" s="350">
        <f t="shared" si="27"/>
        <v>0</v>
      </c>
      <c r="AZ39" s="351"/>
      <c r="BA39" s="350">
        <f t="shared" si="28"/>
        <v>0</v>
      </c>
      <c r="BB39" s="350">
        <f t="shared" si="29"/>
        <v>0</v>
      </c>
      <c r="BC39" s="438"/>
      <c r="BD39" s="446"/>
      <c r="BE39" s="350">
        <f t="shared" si="30"/>
        <v>0</v>
      </c>
      <c r="BF39" s="350">
        <f t="shared" si="31"/>
        <v>0</v>
      </c>
      <c r="BG39" s="351"/>
      <c r="BH39" s="350">
        <f t="shared" si="32"/>
        <v>0</v>
      </c>
      <c r="BI39" s="350">
        <f t="shared" si="33"/>
        <v>0</v>
      </c>
      <c r="BJ39" s="438"/>
      <c r="BK39" s="446"/>
      <c r="BL39" s="350">
        <f t="shared" si="34"/>
        <v>0</v>
      </c>
      <c r="BM39" s="350">
        <f t="shared" si="35"/>
        <v>0</v>
      </c>
      <c r="BN39" s="351"/>
      <c r="BO39" s="350">
        <f t="shared" si="36"/>
        <v>0</v>
      </c>
      <c r="BP39" s="350">
        <f t="shared" si="37"/>
        <v>0</v>
      </c>
      <c r="BQ39" s="324"/>
      <c r="BR39" s="446"/>
      <c r="BS39" s="350">
        <f t="shared" si="38"/>
        <v>0</v>
      </c>
      <c r="BT39" s="350">
        <f t="shared" si="39"/>
        <v>0</v>
      </c>
      <c r="BU39" s="238"/>
      <c r="BV39" s="78" t="s">
        <v>525</v>
      </c>
      <c r="BW39" s="910"/>
    </row>
    <row r="40" spans="1:78" x14ac:dyDescent="0.2">
      <c r="A40" s="920" t="s">
        <v>541</v>
      </c>
      <c r="B40" s="75" t="s">
        <v>522</v>
      </c>
      <c r="C40" s="350"/>
      <c r="D40" s="350">
        <f t="shared" si="0"/>
        <v>0</v>
      </c>
      <c r="E40" s="350">
        <f t="shared" si="1"/>
        <v>0</v>
      </c>
      <c r="F40" s="326"/>
      <c r="G40" s="332" t="s">
        <v>535</v>
      </c>
      <c r="H40" s="350">
        <f t="shared" si="2"/>
        <v>0</v>
      </c>
      <c r="I40" s="350">
        <f t="shared" si="3"/>
        <v>0</v>
      </c>
      <c r="J40" s="350"/>
      <c r="K40" s="350">
        <f t="shared" si="4"/>
        <v>0</v>
      </c>
      <c r="L40" s="350">
        <f t="shared" si="5"/>
        <v>0</v>
      </c>
      <c r="M40" s="439"/>
      <c r="N40" s="332" t="s">
        <v>528</v>
      </c>
      <c r="O40" s="350">
        <f t="shared" si="6"/>
        <v>1</v>
      </c>
      <c r="P40" s="350">
        <f t="shared" si="7"/>
        <v>0</v>
      </c>
      <c r="Q40" s="350"/>
      <c r="R40" s="350">
        <f t="shared" si="8"/>
        <v>0</v>
      </c>
      <c r="S40" s="350">
        <f t="shared" si="9"/>
        <v>0</v>
      </c>
      <c r="T40" s="439"/>
      <c r="U40" s="448"/>
      <c r="V40" s="350">
        <f t="shared" si="10"/>
        <v>0</v>
      </c>
      <c r="W40" s="350">
        <f t="shared" si="11"/>
        <v>0</v>
      </c>
      <c r="X40" s="351"/>
      <c r="Y40" s="350">
        <f t="shared" si="12"/>
        <v>0</v>
      </c>
      <c r="Z40" s="350">
        <f t="shared" si="13"/>
        <v>0</v>
      </c>
      <c r="AA40" s="326"/>
      <c r="AB40" s="448"/>
      <c r="AC40" s="350">
        <f>(COUNTIF(AB40,"F")+COUNTIF(AB40,"800")+COUNTIF(AB40,"JT/1500")+COUNTIF(AB40,"SF/F")) *(1-MOD(ROW(),2))</f>
        <v>0</v>
      </c>
      <c r="AD40" s="350">
        <f>(COUNTIF(AB40,"F")+COUNTIF(AB40,"800")+COUNTIF(AB40,"JT/1500")+COUNTIF(AB40,"SF/F")) *(MOD(ROW(),2))</f>
        <v>0</v>
      </c>
      <c r="AE40" s="351"/>
      <c r="AF40" s="350">
        <f>(COUNTIF(AH40,"F")+COUNTIF(AH40,"800")+COUNTIF(AH40,"JT/1500")+COUNTIF(AH40,"SF/F")) *(1-MOD(ROW(),2))</f>
        <v>0</v>
      </c>
      <c r="AG40" s="350">
        <f>(COUNTIF(AH40,"F")+COUNTIF(AH40,"800")+COUNTIF(AH40,"JT/1500")+COUNTIF(AH40,"SF/F")) *(MOD(ROW(),2))</f>
        <v>0</v>
      </c>
      <c r="AH40" s="326"/>
      <c r="AI40" s="448"/>
      <c r="AJ40" s="350">
        <f t="shared" si="18"/>
        <v>0</v>
      </c>
      <c r="AK40" s="350">
        <f t="shared" si="19"/>
        <v>0</v>
      </c>
      <c r="AL40" s="351"/>
      <c r="AM40" s="350">
        <f t="shared" si="20"/>
        <v>0</v>
      </c>
      <c r="AN40" s="350">
        <f t="shared" si="21"/>
        <v>0</v>
      </c>
      <c r="AO40" s="326"/>
      <c r="AP40" s="448"/>
      <c r="AQ40" s="350">
        <f t="shared" si="22"/>
        <v>0</v>
      </c>
      <c r="AR40" s="350">
        <f t="shared" si="23"/>
        <v>0</v>
      </c>
      <c r="AS40" s="351"/>
      <c r="AT40" s="350">
        <f t="shared" si="24"/>
        <v>0</v>
      </c>
      <c r="AU40" s="350">
        <f t="shared" si="25"/>
        <v>0</v>
      </c>
      <c r="AV40" s="326"/>
      <c r="AW40" s="448"/>
      <c r="AX40" s="350">
        <f t="shared" si="26"/>
        <v>0</v>
      </c>
      <c r="AY40" s="350">
        <f t="shared" si="27"/>
        <v>0</v>
      </c>
      <c r="AZ40" s="351"/>
      <c r="BA40" s="350">
        <f t="shared" si="28"/>
        <v>0</v>
      </c>
      <c r="BB40" s="350">
        <f t="shared" si="29"/>
        <v>0</v>
      </c>
      <c r="BC40" s="439"/>
      <c r="BD40" s="448"/>
      <c r="BE40" s="350">
        <f t="shared" si="30"/>
        <v>0</v>
      </c>
      <c r="BF40" s="350">
        <f t="shared" si="31"/>
        <v>0</v>
      </c>
      <c r="BG40" s="351"/>
      <c r="BH40" s="350">
        <f t="shared" si="32"/>
        <v>0</v>
      </c>
      <c r="BI40" s="350">
        <f t="shared" si="33"/>
        <v>0</v>
      </c>
      <c r="BJ40" s="439"/>
      <c r="BK40" s="448"/>
      <c r="BL40" s="350">
        <f t="shared" si="34"/>
        <v>0</v>
      </c>
      <c r="BM40" s="350">
        <f t="shared" si="35"/>
        <v>0</v>
      </c>
      <c r="BN40" s="351"/>
      <c r="BO40" s="350">
        <f t="shared" si="36"/>
        <v>0</v>
      </c>
      <c r="BP40" s="350">
        <f t="shared" si="37"/>
        <v>0</v>
      </c>
      <c r="BQ40" s="326"/>
      <c r="BR40" s="448"/>
      <c r="BS40" s="350">
        <f t="shared" si="38"/>
        <v>0</v>
      </c>
      <c r="BT40" s="350">
        <f t="shared" si="39"/>
        <v>0</v>
      </c>
      <c r="BU40" s="238"/>
      <c r="BV40" s="75" t="s">
        <v>522</v>
      </c>
      <c r="BW40" s="903" t="s">
        <v>541</v>
      </c>
    </row>
    <row r="41" spans="1:78" ht="13.5" thickBot="1" x14ac:dyDescent="0.25">
      <c r="A41" s="920"/>
      <c r="B41" s="79" t="s">
        <v>525</v>
      </c>
      <c r="C41" s="350"/>
      <c r="D41" s="350">
        <f t="shared" si="0"/>
        <v>0</v>
      </c>
      <c r="E41" s="350">
        <f t="shared" si="1"/>
        <v>0</v>
      </c>
      <c r="F41" s="329"/>
      <c r="G41" s="447"/>
      <c r="H41" s="350">
        <f>(COUNTIF(G41,"F")+COUNTIF(G41,"800")+COUNTIF(G41,"JT/1500")+COUNTIF(G41,"SF/F")) *(1-MOD(ROW(),2))</f>
        <v>0</v>
      </c>
      <c r="I41" s="350">
        <f>(COUNTIF(G41,"F")+COUNTIF(G41,"800")+COUNTIF(G41,"JT/1500")+COUNTIF(G41,"SF/F")) *(MOD(ROW(),2))</f>
        <v>0</v>
      </c>
      <c r="J41" s="350"/>
      <c r="K41" s="350">
        <f t="shared" si="4"/>
        <v>0</v>
      </c>
      <c r="L41" s="350">
        <f t="shared" si="5"/>
        <v>0</v>
      </c>
      <c r="M41" s="440"/>
      <c r="N41" s="447"/>
      <c r="O41" s="350">
        <f>(COUNTIF(N41,"F")+COUNTIF(N41,"800")+COUNTIF(N41,"JT/1500")+COUNTIF(N41,"SF/F")) *(1-MOD(ROW(),2))</f>
        <v>0</v>
      </c>
      <c r="P41" s="350">
        <f>(COUNTIF(N41,"F")+COUNTIF(N41,"800")+COUNTIF(N41,"JT/1500")+COUNTIF(N41,"SF/F")) *(MOD(ROW(),2))</f>
        <v>0</v>
      </c>
      <c r="Q41" s="350"/>
      <c r="R41" s="350">
        <f>(COUNTIF(T41,"F")+COUNTIF(T41,"800")+COUNTIF(T41,"JT/1500")+COUNTIF(T41,"SF/F")) *(1-MOD(ROW(),2))</f>
        <v>0</v>
      </c>
      <c r="S41" s="350">
        <f>(COUNTIF(T41,"F")+COUNTIF(T41,"800")+COUNTIF(T41,"JT/1500")+COUNTIF(T41,"SF/F")) *(MOD(ROW(),2))</f>
        <v>0</v>
      </c>
      <c r="T41" s="440"/>
      <c r="U41" s="447"/>
      <c r="V41" s="350">
        <f>(COUNTIF(U41,"F")+COUNTIF(U41,"800")+COUNTIF(U41,"JT/1500")+COUNTIF(U41,"SF/F")) *(1-MOD(ROW(),2))</f>
        <v>0</v>
      </c>
      <c r="W41" s="350">
        <f>(COUNTIF(U41,"F")+COUNTIF(U41,"800")+COUNTIF(U41,"JT/1500")+COUNTIF(U41,"SF/F")) *(MOD(ROW(),2))</f>
        <v>0</v>
      </c>
      <c r="X41" s="351"/>
      <c r="Y41" s="350">
        <f>(COUNTIF(AA41,"F")+COUNTIF(AA41,"800")+COUNTIF(AA41,"JT/1500")+COUNTIF(AA41,"SF/F")) *(1-MOD(ROW(),2))</f>
        <v>0</v>
      </c>
      <c r="Z41" s="350">
        <f>(COUNTIF(AA41,"F")+COUNTIF(AA41,"800")+COUNTIF(AA41,"JT/1500")+COUNTIF(AA41,"SF/F")) *(MOD(ROW(),2))</f>
        <v>0</v>
      </c>
      <c r="AA41" s="329"/>
      <c r="AB41" s="447"/>
      <c r="AC41" s="350">
        <f>(COUNTIF(AB41,"F")+COUNTIF(AB41,"800")+COUNTIF(AB41,"JT/1500")+COUNTIF(AB41,"SF/F")) *(1-MOD(ROW(),2))</f>
        <v>0</v>
      </c>
      <c r="AD41" s="350">
        <f>(COUNTIF(AB41,"F")+COUNTIF(AB41,"800")+COUNTIF(AB41,"JT/1500")+COUNTIF(AB41,"SF/F")) *(MOD(ROW(),2))</f>
        <v>0</v>
      </c>
      <c r="AE41" s="351"/>
      <c r="AF41" s="350">
        <f>(COUNTIF(AH41,"F")+COUNTIF(AH41,"800")+COUNTIF(AH41,"JT/1500")+COUNTIF(AH41,"SF/F")) *(1-MOD(ROW(),2))</f>
        <v>0</v>
      </c>
      <c r="AG41" s="350">
        <f>(COUNTIF(AH41,"F")+COUNTIF(AH41,"800")+COUNTIF(AH41,"JT/1500")+COUNTIF(AH41,"SF/F")) *(MOD(ROW(),2))</f>
        <v>0</v>
      </c>
      <c r="AH41" s="329"/>
      <c r="AI41" s="447"/>
      <c r="AJ41" s="350">
        <f t="shared" si="18"/>
        <v>0</v>
      </c>
      <c r="AK41" s="350">
        <f t="shared" si="19"/>
        <v>0</v>
      </c>
      <c r="AL41" s="351"/>
      <c r="AM41" s="350">
        <f t="shared" si="20"/>
        <v>0</v>
      </c>
      <c r="AN41" s="350">
        <f t="shared" si="21"/>
        <v>0</v>
      </c>
      <c r="AO41" s="329"/>
      <c r="AP41" s="447"/>
      <c r="AQ41" s="350">
        <f t="shared" si="22"/>
        <v>0</v>
      </c>
      <c r="AR41" s="350">
        <f t="shared" si="23"/>
        <v>0</v>
      </c>
      <c r="AS41" s="351"/>
      <c r="AT41" s="350">
        <f t="shared" si="24"/>
        <v>0</v>
      </c>
      <c r="AU41" s="350">
        <f t="shared" si="25"/>
        <v>0</v>
      </c>
      <c r="AV41" s="329"/>
      <c r="AW41" s="447"/>
      <c r="AX41" s="350">
        <f t="shared" si="26"/>
        <v>0</v>
      </c>
      <c r="AY41" s="350">
        <f t="shared" si="27"/>
        <v>0</v>
      </c>
      <c r="AZ41" s="351"/>
      <c r="BA41" s="350">
        <f t="shared" si="28"/>
        <v>0</v>
      </c>
      <c r="BB41" s="350">
        <f t="shared" si="29"/>
        <v>0</v>
      </c>
      <c r="BC41" s="327" t="s">
        <v>535</v>
      </c>
      <c r="BD41" s="447"/>
      <c r="BE41" s="350">
        <f t="shared" si="30"/>
        <v>0</v>
      </c>
      <c r="BF41" s="350">
        <f t="shared" si="31"/>
        <v>0</v>
      </c>
      <c r="BG41" s="351"/>
      <c r="BH41" s="350">
        <f t="shared" si="32"/>
        <v>0</v>
      </c>
      <c r="BI41" s="350">
        <f t="shared" si="33"/>
        <v>0</v>
      </c>
      <c r="BJ41" s="440"/>
      <c r="BK41" s="447"/>
      <c r="BL41" s="350">
        <f t="shared" si="34"/>
        <v>0</v>
      </c>
      <c r="BM41" s="350">
        <f t="shared" si="35"/>
        <v>0</v>
      </c>
      <c r="BN41" s="351"/>
      <c r="BO41" s="350">
        <f t="shared" si="36"/>
        <v>0</v>
      </c>
      <c r="BP41" s="350">
        <f t="shared" si="37"/>
        <v>0</v>
      </c>
      <c r="BQ41" s="329"/>
      <c r="BR41" s="315" t="s">
        <v>528</v>
      </c>
      <c r="BS41" s="350">
        <f t="shared" si="38"/>
        <v>0</v>
      </c>
      <c r="BT41" s="350">
        <f t="shared" si="39"/>
        <v>1</v>
      </c>
      <c r="BU41" s="238"/>
      <c r="BV41" s="79" t="s">
        <v>525</v>
      </c>
      <c r="BW41" s="903"/>
    </row>
    <row r="42" spans="1:78" x14ac:dyDescent="0.2">
      <c r="A42" s="924" t="s">
        <v>542</v>
      </c>
      <c r="B42" s="72" t="s">
        <v>522</v>
      </c>
      <c r="C42" s="350"/>
      <c r="D42" s="350">
        <f t="shared" si="0"/>
        <v>0</v>
      </c>
      <c r="E42" s="350">
        <f t="shared" si="1"/>
        <v>0</v>
      </c>
      <c r="F42" s="318"/>
      <c r="G42" s="432"/>
      <c r="H42" s="350">
        <f t="shared" ref="H42:H61" si="40">(COUNTIF(G42,"F")+COUNTIF(G42,"800")+COUNTIF(G42,"JT/1500")+COUNTIF(G42,"SF/F")) *(1-MOD(ROW(),2))</f>
        <v>0</v>
      </c>
      <c r="I42" s="350">
        <f t="shared" ref="I42:I61" si="41">(COUNTIF(G42,"F")+COUNTIF(G42,"800")+COUNTIF(G42,"JT/1500")+COUNTIF(G42,"SF/F")) *(MOD(ROW(),2))</f>
        <v>0</v>
      </c>
      <c r="J42" s="350"/>
      <c r="K42" s="350">
        <f t="shared" si="4"/>
        <v>0</v>
      </c>
      <c r="L42" s="350">
        <f t="shared" si="5"/>
        <v>0</v>
      </c>
      <c r="M42" s="437"/>
      <c r="N42" s="432"/>
      <c r="O42" s="350">
        <f t="shared" si="6"/>
        <v>0</v>
      </c>
      <c r="P42" s="350">
        <f t="shared" si="7"/>
        <v>0</v>
      </c>
      <c r="Q42" s="350"/>
      <c r="R42" s="350">
        <f t="shared" si="8"/>
        <v>0</v>
      </c>
      <c r="S42" s="350">
        <f t="shared" si="9"/>
        <v>0</v>
      </c>
      <c r="T42" s="437"/>
      <c r="U42" s="432"/>
      <c r="V42" s="350">
        <f t="shared" si="10"/>
        <v>0</v>
      </c>
      <c r="W42" s="350">
        <f t="shared" si="11"/>
        <v>0</v>
      </c>
      <c r="X42" s="351"/>
      <c r="Y42" s="350">
        <f t="shared" si="12"/>
        <v>0</v>
      </c>
      <c r="Z42" s="350">
        <f t="shared" si="13"/>
        <v>0</v>
      </c>
      <c r="AA42" s="318"/>
      <c r="AB42" s="432"/>
      <c r="AC42" s="350">
        <f t="shared" si="14"/>
        <v>0</v>
      </c>
      <c r="AD42" s="350">
        <f t="shared" si="15"/>
        <v>0</v>
      </c>
      <c r="AE42" s="351"/>
      <c r="AF42" s="350">
        <f t="shared" si="16"/>
        <v>0</v>
      </c>
      <c r="AG42" s="350">
        <f t="shared" si="17"/>
        <v>0</v>
      </c>
      <c r="AH42" s="318"/>
      <c r="AI42" s="432"/>
      <c r="AJ42" s="350">
        <f t="shared" si="18"/>
        <v>0</v>
      </c>
      <c r="AK42" s="350">
        <f t="shared" si="19"/>
        <v>0</v>
      </c>
      <c r="AL42" s="351"/>
      <c r="AM42" s="350">
        <f t="shared" si="20"/>
        <v>0</v>
      </c>
      <c r="AN42" s="350">
        <f t="shared" si="21"/>
        <v>0</v>
      </c>
      <c r="AO42" s="318"/>
      <c r="AP42" s="321" t="s">
        <v>535</v>
      </c>
      <c r="AQ42" s="350">
        <f t="shared" si="22"/>
        <v>0</v>
      </c>
      <c r="AR42" s="350">
        <f t="shared" si="23"/>
        <v>0</v>
      </c>
      <c r="AS42" s="351"/>
      <c r="AT42" s="350">
        <f t="shared" si="24"/>
        <v>0</v>
      </c>
      <c r="AU42" s="350">
        <f t="shared" si="25"/>
        <v>0</v>
      </c>
      <c r="AV42" s="318"/>
      <c r="AW42" s="432"/>
      <c r="AX42" s="350">
        <f t="shared" si="26"/>
        <v>0</v>
      </c>
      <c r="AY42" s="350">
        <f t="shared" si="27"/>
        <v>0</v>
      </c>
      <c r="AZ42" s="351"/>
      <c r="BA42" s="350">
        <f t="shared" si="28"/>
        <v>0</v>
      </c>
      <c r="BB42" s="350">
        <f t="shared" si="29"/>
        <v>0</v>
      </c>
      <c r="BC42" s="437"/>
      <c r="BD42" s="321" t="s">
        <v>528</v>
      </c>
      <c r="BE42" s="350">
        <f t="shared" si="30"/>
        <v>1</v>
      </c>
      <c r="BF42" s="350">
        <f t="shared" si="31"/>
        <v>0</v>
      </c>
      <c r="BG42" s="351"/>
      <c r="BH42" s="350">
        <f t="shared" si="32"/>
        <v>0</v>
      </c>
      <c r="BI42" s="350">
        <f t="shared" si="33"/>
        <v>0</v>
      </c>
      <c r="BJ42" s="437"/>
      <c r="BK42" s="432"/>
      <c r="BL42" s="350">
        <f t="shared" si="34"/>
        <v>0</v>
      </c>
      <c r="BM42" s="350">
        <f t="shared" si="35"/>
        <v>0</v>
      </c>
      <c r="BN42" s="351"/>
      <c r="BO42" s="350">
        <f t="shared" si="36"/>
        <v>0</v>
      </c>
      <c r="BP42" s="350">
        <f t="shared" si="37"/>
        <v>0</v>
      </c>
      <c r="BQ42" s="318"/>
      <c r="BR42" s="432"/>
      <c r="BS42" s="350">
        <f t="shared" si="38"/>
        <v>0</v>
      </c>
      <c r="BT42" s="350">
        <f t="shared" si="39"/>
        <v>0</v>
      </c>
      <c r="BU42" s="238"/>
      <c r="BV42" s="72" t="s">
        <v>522</v>
      </c>
      <c r="BW42" s="909" t="s">
        <v>542</v>
      </c>
    </row>
    <row r="43" spans="1:78" ht="13.5" thickBot="1" x14ac:dyDescent="0.25">
      <c r="A43" s="925"/>
      <c r="B43" s="78" t="s">
        <v>525</v>
      </c>
      <c r="C43" s="350"/>
      <c r="D43" s="350">
        <f t="shared" si="0"/>
        <v>0</v>
      </c>
      <c r="E43" s="350">
        <f t="shared" si="1"/>
        <v>0</v>
      </c>
      <c r="F43" s="324"/>
      <c r="G43" s="433"/>
      <c r="H43" s="350">
        <f t="shared" si="40"/>
        <v>0</v>
      </c>
      <c r="I43" s="350">
        <f t="shared" si="41"/>
        <v>0</v>
      </c>
      <c r="J43" s="350"/>
      <c r="K43" s="350">
        <f t="shared" si="4"/>
        <v>0</v>
      </c>
      <c r="L43" s="350">
        <f t="shared" si="5"/>
        <v>0</v>
      </c>
      <c r="M43" s="322" t="s">
        <v>535</v>
      </c>
      <c r="N43" s="433"/>
      <c r="O43" s="350">
        <f t="shared" si="6"/>
        <v>0</v>
      </c>
      <c r="P43" s="350">
        <f t="shared" si="7"/>
        <v>0</v>
      </c>
      <c r="Q43" s="350"/>
      <c r="R43" s="350">
        <f t="shared" si="8"/>
        <v>0</v>
      </c>
      <c r="S43" s="350">
        <f t="shared" si="9"/>
        <v>0</v>
      </c>
      <c r="T43" s="438"/>
      <c r="U43" s="433"/>
      <c r="V43" s="350">
        <f t="shared" si="10"/>
        <v>0</v>
      </c>
      <c r="W43" s="350">
        <f t="shared" si="11"/>
        <v>0</v>
      </c>
      <c r="X43" s="351"/>
      <c r="Y43" s="350">
        <f t="shared" si="12"/>
        <v>0</v>
      </c>
      <c r="Z43" s="350">
        <f t="shared" si="13"/>
        <v>0</v>
      </c>
      <c r="AA43" s="324"/>
      <c r="AB43" s="323" t="s">
        <v>528</v>
      </c>
      <c r="AC43" s="350">
        <f t="shared" si="14"/>
        <v>0</v>
      </c>
      <c r="AD43" s="350">
        <f t="shared" si="15"/>
        <v>1</v>
      </c>
      <c r="AE43" s="351"/>
      <c r="AF43" s="350">
        <f t="shared" si="16"/>
        <v>0</v>
      </c>
      <c r="AG43" s="350">
        <f t="shared" si="17"/>
        <v>0</v>
      </c>
      <c r="AH43" s="324"/>
      <c r="AI43" s="433"/>
      <c r="AJ43" s="350">
        <f t="shared" si="18"/>
        <v>0</v>
      </c>
      <c r="AK43" s="350">
        <f t="shared" si="19"/>
        <v>0</v>
      </c>
      <c r="AL43" s="351"/>
      <c r="AM43" s="350">
        <f t="shared" si="20"/>
        <v>0</v>
      </c>
      <c r="AN43" s="350">
        <f t="shared" si="21"/>
        <v>0</v>
      </c>
      <c r="AO43" s="324"/>
      <c r="AP43" s="433"/>
      <c r="AQ43" s="350">
        <f t="shared" si="22"/>
        <v>0</v>
      </c>
      <c r="AR43" s="350">
        <f t="shared" si="23"/>
        <v>0</v>
      </c>
      <c r="AS43" s="351"/>
      <c r="AT43" s="350">
        <f t="shared" si="24"/>
        <v>0</v>
      </c>
      <c r="AU43" s="350">
        <f t="shared" si="25"/>
        <v>0</v>
      </c>
      <c r="AV43" s="324"/>
      <c r="AW43" s="433"/>
      <c r="AX43" s="350">
        <f t="shared" si="26"/>
        <v>0</v>
      </c>
      <c r="AY43" s="350">
        <f t="shared" si="27"/>
        <v>0</v>
      </c>
      <c r="AZ43" s="351"/>
      <c r="BA43" s="350">
        <f t="shared" si="28"/>
        <v>0</v>
      </c>
      <c r="BB43" s="350">
        <f t="shared" si="29"/>
        <v>0</v>
      </c>
      <c r="BC43" s="438"/>
      <c r="BD43" s="433"/>
      <c r="BE43" s="350">
        <f t="shared" si="30"/>
        <v>0</v>
      </c>
      <c r="BF43" s="350">
        <f t="shared" si="31"/>
        <v>0</v>
      </c>
      <c r="BG43" s="351"/>
      <c r="BH43" s="350">
        <f t="shared" si="32"/>
        <v>0</v>
      </c>
      <c r="BI43" s="350">
        <f t="shared" si="33"/>
        <v>0</v>
      </c>
      <c r="BJ43" s="438"/>
      <c r="BK43" s="433"/>
      <c r="BL43" s="350">
        <f t="shared" si="34"/>
        <v>0</v>
      </c>
      <c r="BM43" s="350">
        <f t="shared" si="35"/>
        <v>0</v>
      </c>
      <c r="BN43" s="351"/>
      <c r="BO43" s="350">
        <f t="shared" si="36"/>
        <v>0</v>
      </c>
      <c r="BP43" s="350">
        <f t="shared" si="37"/>
        <v>0</v>
      </c>
      <c r="BQ43" s="324"/>
      <c r="BR43" s="433"/>
      <c r="BS43" s="350">
        <f t="shared" si="38"/>
        <v>0</v>
      </c>
      <c r="BT43" s="350">
        <f t="shared" si="39"/>
        <v>0</v>
      </c>
      <c r="BU43" s="238"/>
      <c r="BV43" s="78" t="s">
        <v>525</v>
      </c>
      <c r="BW43" s="910"/>
    </row>
    <row r="44" spans="1:78" x14ac:dyDescent="0.2">
      <c r="A44" s="924" t="s">
        <v>543</v>
      </c>
      <c r="B44" s="72" t="s">
        <v>522</v>
      </c>
      <c r="C44" s="350"/>
      <c r="D44" s="350">
        <f t="shared" si="0"/>
        <v>0</v>
      </c>
      <c r="E44" s="350">
        <f t="shared" si="1"/>
        <v>0</v>
      </c>
      <c r="F44" s="318"/>
      <c r="G44" s="432"/>
      <c r="H44" s="350">
        <f t="shared" si="40"/>
        <v>0</v>
      </c>
      <c r="I44" s="350">
        <f t="shared" si="41"/>
        <v>0</v>
      </c>
      <c r="J44" s="350"/>
      <c r="K44" s="350">
        <f t="shared" si="4"/>
        <v>0</v>
      </c>
      <c r="L44" s="350">
        <f t="shared" si="5"/>
        <v>0</v>
      </c>
      <c r="M44" s="437"/>
      <c r="N44" s="432"/>
      <c r="O44" s="350">
        <f t="shared" si="6"/>
        <v>0</v>
      </c>
      <c r="P44" s="350">
        <f t="shared" si="7"/>
        <v>0</v>
      </c>
      <c r="Q44" s="350"/>
      <c r="R44" s="350">
        <f t="shared" si="8"/>
        <v>0</v>
      </c>
      <c r="S44" s="350">
        <f t="shared" si="9"/>
        <v>0</v>
      </c>
      <c r="T44" s="437"/>
      <c r="U44" s="432"/>
      <c r="V44" s="350">
        <f t="shared" si="10"/>
        <v>0</v>
      </c>
      <c r="W44" s="350">
        <f t="shared" si="11"/>
        <v>0</v>
      </c>
      <c r="X44" s="351"/>
      <c r="Y44" s="350">
        <f t="shared" si="12"/>
        <v>0</v>
      </c>
      <c r="Z44" s="350">
        <f t="shared" si="13"/>
        <v>0</v>
      </c>
      <c r="AA44" s="318"/>
      <c r="AB44" s="432"/>
      <c r="AC44" s="350">
        <f t="shared" si="14"/>
        <v>0</v>
      </c>
      <c r="AD44" s="350">
        <f t="shared" si="15"/>
        <v>0</v>
      </c>
      <c r="AE44" s="351"/>
      <c r="AF44" s="350">
        <f t="shared" si="16"/>
        <v>0</v>
      </c>
      <c r="AG44" s="350">
        <f t="shared" si="17"/>
        <v>0</v>
      </c>
      <c r="AH44" s="318"/>
      <c r="AI44" s="432"/>
      <c r="AJ44" s="350">
        <f t="shared" si="18"/>
        <v>0</v>
      </c>
      <c r="AK44" s="350">
        <f t="shared" si="19"/>
        <v>0</v>
      </c>
      <c r="AL44" s="351"/>
      <c r="AM44" s="350">
        <f t="shared" si="20"/>
        <v>0</v>
      </c>
      <c r="AN44" s="350">
        <f t="shared" si="21"/>
        <v>0</v>
      </c>
      <c r="AO44" s="318"/>
      <c r="AP44" s="432"/>
      <c r="AQ44" s="350">
        <f t="shared" si="22"/>
        <v>0</v>
      </c>
      <c r="AR44" s="350">
        <f t="shared" si="23"/>
        <v>0</v>
      </c>
      <c r="AS44" s="351"/>
      <c r="AT44" s="350">
        <f t="shared" si="24"/>
        <v>0</v>
      </c>
      <c r="AU44" s="350">
        <f t="shared" si="25"/>
        <v>0</v>
      </c>
      <c r="AV44" s="318"/>
      <c r="AW44" s="321" t="s">
        <v>535</v>
      </c>
      <c r="AX44" s="350">
        <f t="shared" si="26"/>
        <v>0</v>
      </c>
      <c r="AY44" s="350">
        <f t="shared" si="27"/>
        <v>0</v>
      </c>
      <c r="AZ44" s="351"/>
      <c r="BA44" s="350">
        <f t="shared" si="28"/>
        <v>0</v>
      </c>
      <c r="BB44" s="350">
        <f t="shared" si="29"/>
        <v>0</v>
      </c>
      <c r="BC44" s="437"/>
      <c r="BD44" s="432"/>
      <c r="BE44" s="350">
        <f t="shared" si="30"/>
        <v>0</v>
      </c>
      <c r="BF44" s="350">
        <f t="shared" si="31"/>
        <v>0</v>
      </c>
      <c r="BG44" s="351"/>
      <c r="BH44" s="350">
        <f t="shared" si="32"/>
        <v>0</v>
      </c>
      <c r="BI44" s="350">
        <f t="shared" si="33"/>
        <v>0</v>
      </c>
      <c r="BJ44" s="437"/>
      <c r="BK44" s="321" t="s">
        <v>528</v>
      </c>
      <c r="BL44" s="350">
        <f t="shared" si="34"/>
        <v>1</v>
      </c>
      <c r="BM44" s="350">
        <f t="shared" si="35"/>
        <v>0</v>
      </c>
      <c r="BN44" s="351"/>
      <c r="BO44" s="350">
        <f t="shared" si="36"/>
        <v>0</v>
      </c>
      <c r="BP44" s="350">
        <f t="shared" si="37"/>
        <v>0</v>
      </c>
      <c r="BQ44" s="318"/>
      <c r="BR44" s="432"/>
      <c r="BS44" s="350">
        <f t="shared" si="38"/>
        <v>0</v>
      </c>
      <c r="BT44" s="350">
        <f t="shared" si="39"/>
        <v>0</v>
      </c>
      <c r="BU44" s="238"/>
      <c r="BV44" s="72" t="s">
        <v>522</v>
      </c>
      <c r="BW44" s="909" t="s">
        <v>543</v>
      </c>
    </row>
    <row r="45" spans="1:78" ht="13.5" thickBot="1" x14ac:dyDescent="0.25">
      <c r="A45" s="925"/>
      <c r="B45" s="78" t="s">
        <v>525</v>
      </c>
      <c r="C45" s="350"/>
      <c r="D45" s="350">
        <f t="shared" si="0"/>
        <v>0</v>
      </c>
      <c r="E45" s="350">
        <f t="shared" si="1"/>
        <v>0</v>
      </c>
      <c r="F45" s="324"/>
      <c r="G45" s="433"/>
      <c r="H45" s="350">
        <f t="shared" si="40"/>
        <v>0</v>
      </c>
      <c r="I45" s="350">
        <f t="shared" si="41"/>
        <v>0</v>
      </c>
      <c r="J45" s="350"/>
      <c r="K45" s="350">
        <f t="shared" si="4"/>
        <v>0</v>
      </c>
      <c r="L45" s="350">
        <f t="shared" si="5"/>
        <v>0</v>
      </c>
      <c r="M45" s="438"/>
      <c r="N45" s="433"/>
      <c r="O45" s="350">
        <f t="shared" si="6"/>
        <v>0</v>
      </c>
      <c r="P45" s="350">
        <f t="shared" si="7"/>
        <v>0</v>
      </c>
      <c r="Q45" s="350"/>
      <c r="R45" s="350">
        <f t="shared" si="8"/>
        <v>0</v>
      </c>
      <c r="S45" s="350">
        <f t="shared" si="9"/>
        <v>0</v>
      </c>
      <c r="T45" s="438"/>
      <c r="U45" s="323" t="s">
        <v>535</v>
      </c>
      <c r="V45" s="350">
        <f t="shared" si="10"/>
        <v>0</v>
      </c>
      <c r="W45" s="350">
        <f t="shared" si="11"/>
        <v>0</v>
      </c>
      <c r="X45" s="351"/>
      <c r="Y45" s="350">
        <f t="shared" si="12"/>
        <v>0</v>
      </c>
      <c r="Z45" s="350">
        <f t="shared" si="13"/>
        <v>0</v>
      </c>
      <c r="AA45" s="324"/>
      <c r="AB45" s="433"/>
      <c r="AC45" s="350">
        <f t="shared" si="14"/>
        <v>0</v>
      </c>
      <c r="AD45" s="350">
        <f t="shared" si="15"/>
        <v>0</v>
      </c>
      <c r="AE45" s="351"/>
      <c r="AF45" s="350">
        <f t="shared" si="16"/>
        <v>0</v>
      </c>
      <c r="AG45" s="350">
        <f t="shared" si="17"/>
        <v>0</v>
      </c>
      <c r="AH45" s="324"/>
      <c r="AI45" s="323" t="s">
        <v>528</v>
      </c>
      <c r="AJ45" s="350">
        <f t="shared" si="18"/>
        <v>0</v>
      </c>
      <c r="AK45" s="350">
        <f t="shared" si="19"/>
        <v>1</v>
      </c>
      <c r="AL45" s="351"/>
      <c r="AM45" s="350">
        <f t="shared" si="20"/>
        <v>0</v>
      </c>
      <c r="AN45" s="350">
        <f t="shared" si="21"/>
        <v>0</v>
      </c>
      <c r="AO45" s="324"/>
      <c r="AP45" s="433"/>
      <c r="AQ45" s="350">
        <f t="shared" si="22"/>
        <v>0</v>
      </c>
      <c r="AR45" s="350">
        <f t="shared" si="23"/>
        <v>0</v>
      </c>
      <c r="AS45" s="351"/>
      <c r="AT45" s="350">
        <f t="shared" si="24"/>
        <v>0</v>
      </c>
      <c r="AU45" s="350">
        <f t="shared" si="25"/>
        <v>0</v>
      </c>
      <c r="AV45" s="324"/>
      <c r="AW45" s="433"/>
      <c r="AX45" s="350">
        <f t="shared" si="26"/>
        <v>0</v>
      </c>
      <c r="AY45" s="350">
        <f t="shared" si="27"/>
        <v>0</v>
      </c>
      <c r="AZ45" s="351"/>
      <c r="BA45" s="350">
        <f t="shared" si="28"/>
        <v>0</v>
      </c>
      <c r="BB45" s="350">
        <f t="shared" si="29"/>
        <v>0</v>
      </c>
      <c r="BC45" s="438"/>
      <c r="BD45" s="433"/>
      <c r="BE45" s="350">
        <f t="shared" si="30"/>
        <v>0</v>
      </c>
      <c r="BF45" s="350">
        <f t="shared" si="31"/>
        <v>0</v>
      </c>
      <c r="BG45" s="351"/>
      <c r="BH45" s="350">
        <f t="shared" si="32"/>
        <v>0</v>
      </c>
      <c r="BI45" s="350">
        <f t="shared" si="33"/>
        <v>0</v>
      </c>
      <c r="BJ45" s="438"/>
      <c r="BK45" s="433"/>
      <c r="BL45" s="350">
        <f t="shared" si="34"/>
        <v>0</v>
      </c>
      <c r="BM45" s="350">
        <f t="shared" si="35"/>
        <v>0</v>
      </c>
      <c r="BN45" s="351"/>
      <c r="BO45" s="350">
        <f t="shared" si="36"/>
        <v>0</v>
      </c>
      <c r="BP45" s="350">
        <f t="shared" si="37"/>
        <v>0</v>
      </c>
      <c r="BQ45" s="324"/>
      <c r="BR45" s="433"/>
      <c r="BS45" s="350">
        <f t="shared" si="38"/>
        <v>0</v>
      </c>
      <c r="BT45" s="350">
        <f t="shared" si="39"/>
        <v>0</v>
      </c>
      <c r="BU45" s="238"/>
      <c r="BV45" s="78" t="s">
        <v>525</v>
      </c>
      <c r="BW45" s="910"/>
    </row>
    <row r="46" spans="1:78" ht="12.95" customHeight="1" thickBot="1" x14ac:dyDescent="0.25">
      <c r="A46" s="234"/>
      <c r="C46" s="350"/>
      <c r="D46" s="350">
        <f t="shared" si="0"/>
        <v>0</v>
      </c>
      <c r="E46" s="350">
        <f t="shared" si="1"/>
        <v>0</v>
      </c>
      <c r="F46" s="69"/>
      <c r="G46" s="69"/>
      <c r="H46" s="350">
        <f t="shared" si="40"/>
        <v>0</v>
      </c>
      <c r="I46" s="350">
        <f t="shared" si="41"/>
        <v>0</v>
      </c>
      <c r="J46" s="350"/>
      <c r="K46" s="350">
        <f t="shared" si="4"/>
        <v>0</v>
      </c>
      <c r="L46" s="350">
        <f t="shared" si="5"/>
        <v>0</v>
      </c>
      <c r="M46" s="69"/>
      <c r="N46" s="69"/>
      <c r="O46" s="350">
        <f t="shared" si="6"/>
        <v>0</v>
      </c>
      <c r="P46" s="350">
        <f t="shared" si="7"/>
        <v>0</v>
      </c>
      <c r="Q46" s="350"/>
      <c r="R46" s="350">
        <f t="shared" si="8"/>
        <v>0</v>
      </c>
      <c r="S46" s="350">
        <f t="shared" si="9"/>
        <v>0</v>
      </c>
      <c r="T46" s="69"/>
      <c r="U46" s="69"/>
      <c r="V46" s="350">
        <f t="shared" si="10"/>
        <v>0</v>
      </c>
      <c r="W46" s="350">
        <f t="shared" si="11"/>
        <v>0</v>
      </c>
      <c r="X46" s="351"/>
      <c r="Y46" s="350">
        <f t="shared" si="12"/>
        <v>0</v>
      </c>
      <c r="Z46" s="350">
        <f t="shared" si="13"/>
        <v>0</v>
      </c>
      <c r="AA46" s="69"/>
      <c r="AB46" s="69"/>
      <c r="AC46" s="350">
        <f t="shared" si="14"/>
        <v>0</v>
      </c>
      <c r="AD46" s="350">
        <f t="shared" si="15"/>
        <v>0</v>
      </c>
      <c r="AE46" s="351"/>
      <c r="AF46" s="350">
        <f t="shared" si="16"/>
        <v>0</v>
      </c>
      <c r="AG46" s="350">
        <f t="shared" si="17"/>
        <v>0</v>
      </c>
      <c r="AH46" s="69"/>
      <c r="AI46" s="69"/>
      <c r="AJ46" s="350">
        <f t="shared" si="18"/>
        <v>0</v>
      </c>
      <c r="AK46" s="350">
        <f t="shared" si="19"/>
        <v>0</v>
      </c>
      <c r="AL46" s="351"/>
      <c r="AM46" s="350">
        <f t="shared" si="20"/>
        <v>0</v>
      </c>
      <c r="AN46" s="350">
        <f t="shared" si="21"/>
        <v>0</v>
      </c>
      <c r="AO46" s="69"/>
      <c r="AP46" s="69"/>
      <c r="AQ46" s="350">
        <f t="shared" si="22"/>
        <v>0</v>
      </c>
      <c r="AR46" s="350">
        <f t="shared" si="23"/>
        <v>0</v>
      </c>
      <c r="AS46" s="351"/>
      <c r="AT46" s="350">
        <f t="shared" si="24"/>
        <v>0</v>
      </c>
      <c r="AU46" s="350">
        <f t="shared" si="25"/>
        <v>0</v>
      </c>
      <c r="AV46" s="69"/>
      <c r="AW46" s="69"/>
      <c r="AX46" s="350">
        <f t="shared" si="26"/>
        <v>0</v>
      </c>
      <c r="AY46" s="350">
        <f t="shared" si="27"/>
        <v>0</v>
      </c>
      <c r="AZ46" s="351"/>
      <c r="BA46" s="350">
        <f t="shared" si="28"/>
        <v>0</v>
      </c>
      <c r="BB46" s="350">
        <f t="shared" si="29"/>
        <v>0</v>
      </c>
      <c r="BC46" s="69"/>
      <c r="BD46" s="69"/>
      <c r="BE46" s="350">
        <f t="shared" si="30"/>
        <v>0</v>
      </c>
      <c r="BF46" s="350">
        <f t="shared" si="31"/>
        <v>0</v>
      </c>
      <c r="BG46" s="351"/>
      <c r="BH46" s="350">
        <f t="shared" si="32"/>
        <v>0</v>
      </c>
      <c r="BI46" s="350">
        <f t="shared" si="33"/>
        <v>0</v>
      </c>
      <c r="BJ46" s="69"/>
      <c r="BK46" s="69"/>
      <c r="BL46" s="350">
        <f t="shared" si="34"/>
        <v>0</v>
      </c>
      <c r="BM46" s="350">
        <f t="shared" si="35"/>
        <v>0</v>
      </c>
      <c r="BN46" s="351"/>
      <c r="BO46" s="350">
        <f t="shared" si="36"/>
        <v>0</v>
      </c>
      <c r="BP46" s="350">
        <f t="shared" si="37"/>
        <v>0</v>
      </c>
      <c r="BQ46" s="69"/>
      <c r="BR46" s="69"/>
      <c r="BS46" s="350">
        <f t="shared" si="38"/>
        <v>0</v>
      </c>
      <c r="BT46" s="350">
        <f t="shared" si="39"/>
        <v>0</v>
      </c>
      <c r="BU46" s="238"/>
      <c r="BV46" s="77"/>
      <c r="BW46" s="77"/>
      <c r="BX46" s="69"/>
      <c r="BY46" s="76"/>
    </row>
    <row r="47" spans="1:78" ht="12.95" hidden="1" customHeight="1" thickBot="1" x14ac:dyDescent="0.25">
      <c r="A47" s="234"/>
      <c r="C47" s="350"/>
      <c r="D47" s="350">
        <f t="shared" si="0"/>
        <v>0</v>
      </c>
      <c r="E47" s="350">
        <f t="shared" si="1"/>
        <v>0</v>
      </c>
      <c r="F47" s="69"/>
      <c r="G47" s="69"/>
      <c r="H47" s="350">
        <f t="shared" si="40"/>
        <v>0</v>
      </c>
      <c r="I47" s="350">
        <f t="shared" si="41"/>
        <v>0</v>
      </c>
      <c r="J47" s="350"/>
      <c r="K47" s="350">
        <f t="shared" si="4"/>
        <v>0</v>
      </c>
      <c r="L47" s="350">
        <f t="shared" si="5"/>
        <v>0</v>
      </c>
      <c r="M47" s="69"/>
      <c r="N47" s="69"/>
      <c r="O47" s="350">
        <f t="shared" si="6"/>
        <v>0</v>
      </c>
      <c r="P47" s="350">
        <f t="shared" si="7"/>
        <v>0</v>
      </c>
      <c r="Q47" s="350"/>
      <c r="R47" s="350">
        <f t="shared" si="8"/>
        <v>0</v>
      </c>
      <c r="S47" s="350">
        <f t="shared" si="9"/>
        <v>0</v>
      </c>
      <c r="T47" s="69"/>
      <c r="U47" s="69"/>
      <c r="V47" s="350">
        <f t="shared" si="10"/>
        <v>0</v>
      </c>
      <c r="W47" s="350">
        <f t="shared" si="11"/>
        <v>0</v>
      </c>
      <c r="X47" s="351"/>
      <c r="Y47" s="350">
        <f t="shared" si="12"/>
        <v>0</v>
      </c>
      <c r="Z47" s="350">
        <f t="shared" si="13"/>
        <v>0</v>
      </c>
      <c r="AA47" s="69"/>
      <c r="AB47" s="69"/>
      <c r="AC47" s="350">
        <f t="shared" si="14"/>
        <v>0</v>
      </c>
      <c r="AD47" s="350">
        <f t="shared" si="15"/>
        <v>0</v>
      </c>
      <c r="AE47" s="351"/>
      <c r="AF47" s="350">
        <f t="shared" si="16"/>
        <v>0</v>
      </c>
      <c r="AG47" s="350">
        <f t="shared" si="17"/>
        <v>0</v>
      </c>
      <c r="AH47" s="69"/>
      <c r="AI47" s="69"/>
      <c r="AJ47" s="350">
        <f t="shared" si="18"/>
        <v>0</v>
      </c>
      <c r="AK47" s="350">
        <f t="shared" si="19"/>
        <v>0</v>
      </c>
      <c r="AL47" s="351"/>
      <c r="AM47" s="350">
        <f t="shared" si="20"/>
        <v>0</v>
      </c>
      <c r="AN47" s="350">
        <f t="shared" si="21"/>
        <v>0</v>
      </c>
      <c r="AO47" s="69"/>
      <c r="AP47" s="69"/>
      <c r="AQ47" s="350">
        <f t="shared" si="22"/>
        <v>0</v>
      </c>
      <c r="AR47" s="350">
        <f t="shared" si="23"/>
        <v>0</v>
      </c>
      <c r="AS47" s="351"/>
      <c r="AT47" s="350">
        <f t="shared" si="24"/>
        <v>0</v>
      </c>
      <c r="AU47" s="350">
        <f t="shared" si="25"/>
        <v>0</v>
      </c>
      <c r="AV47" s="69"/>
      <c r="AW47" s="69"/>
      <c r="AX47" s="350">
        <f t="shared" si="26"/>
        <v>0</v>
      </c>
      <c r="AY47" s="350">
        <f t="shared" si="27"/>
        <v>0</v>
      </c>
      <c r="AZ47" s="351"/>
      <c r="BA47" s="350">
        <f t="shared" si="28"/>
        <v>0</v>
      </c>
      <c r="BB47" s="350">
        <f t="shared" si="29"/>
        <v>0</v>
      </c>
      <c r="BC47" s="69"/>
      <c r="BD47" s="69"/>
      <c r="BE47" s="350">
        <f t="shared" si="30"/>
        <v>0</v>
      </c>
      <c r="BF47" s="350">
        <f t="shared" si="31"/>
        <v>0</v>
      </c>
      <c r="BG47" s="351"/>
      <c r="BH47" s="350">
        <f t="shared" si="32"/>
        <v>0</v>
      </c>
      <c r="BI47" s="350">
        <f t="shared" si="33"/>
        <v>0</v>
      </c>
      <c r="BJ47" s="69"/>
      <c r="BK47" s="69"/>
      <c r="BL47" s="350">
        <f t="shared" si="34"/>
        <v>0</v>
      </c>
      <c r="BM47" s="350">
        <f t="shared" si="35"/>
        <v>0</v>
      </c>
      <c r="BN47" s="351"/>
      <c r="BO47" s="350">
        <f t="shared" si="36"/>
        <v>0</v>
      </c>
      <c r="BP47" s="350">
        <f t="shared" si="37"/>
        <v>0</v>
      </c>
      <c r="BQ47" s="69"/>
      <c r="BR47" s="69"/>
      <c r="BS47" s="350">
        <f t="shared" si="38"/>
        <v>0</v>
      </c>
      <c r="BT47" s="350">
        <f t="shared" si="39"/>
        <v>0</v>
      </c>
      <c r="BU47" s="238"/>
      <c r="BV47" s="77"/>
      <c r="BW47" s="77"/>
      <c r="BX47" s="69"/>
      <c r="BY47" s="76"/>
    </row>
    <row r="48" spans="1:78" x14ac:dyDescent="0.2">
      <c r="A48" s="927" t="s">
        <v>544</v>
      </c>
      <c r="B48" s="80" t="s">
        <v>522</v>
      </c>
      <c r="C48" s="350"/>
      <c r="D48" s="350">
        <f t="shared" si="0"/>
        <v>0</v>
      </c>
      <c r="E48" s="350">
        <f t="shared" si="1"/>
        <v>0</v>
      </c>
      <c r="F48" s="335"/>
      <c r="G48" s="449"/>
      <c r="H48" s="350">
        <f t="shared" si="40"/>
        <v>0</v>
      </c>
      <c r="I48" s="350">
        <f t="shared" si="41"/>
        <v>0</v>
      </c>
      <c r="J48" s="350"/>
      <c r="K48" s="350">
        <f t="shared" si="4"/>
        <v>0</v>
      </c>
      <c r="L48" s="350">
        <f t="shared" si="5"/>
        <v>0</v>
      </c>
      <c r="M48" s="451"/>
      <c r="N48" s="449"/>
      <c r="O48" s="350">
        <f t="shared" si="6"/>
        <v>0</v>
      </c>
      <c r="P48" s="350">
        <f t="shared" si="7"/>
        <v>0</v>
      </c>
      <c r="Q48" s="350"/>
      <c r="R48" s="350">
        <f t="shared" si="8"/>
        <v>0</v>
      </c>
      <c r="S48" s="350">
        <f t="shared" si="9"/>
        <v>0</v>
      </c>
      <c r="T48" s="451"/>
      <c r="U48" s="449"/>
      <c r="V48" s="350">
        <f t="shared" si="10"/>
        <v>0</v>
      </c>
      <c r="W48" s="350">
        <f t="shared" si="11"/>
        <v>0</v>
      </c>
      <c r="X48" s="351"/>
      <c r="Y48" s="350">
        <f t="shared" si="12"/>
        <v>0</v>
      </c>
      <c r="Z48" s="350">
        <f t="shared" si="13"/>
        <v>0</v>
      </c>
      <c r="AA48" s="318"/>
      <c r="AB48" s="432"/>
      <c r="AC48" s="350">
        <f t="shared" si="14"/>
        <v>0</v>
      </c>
      <c r="AD48" s="350">
        <f t="shared" si="15"/>
        <v>0</v>
      </c>
      <c r="AE48" s="351"/>
      <c r="AF48" s="350">
        <f t="shared" si="16"/>
        <v>0</v>
      </c>
      <c r="AG48" s="350">
        <f t="shared" si="17"/>
        <v>0</v>
      </c>
      <c r="AH48" s="335"/>
      <c r="AI48" s="449"/>
      <c r="AJ48" s="350">
        <f t="shared" si="18"/>
        <v>0</v>
      </c>
      <c r="AK48" s="350">
        <f t="shared" si="19"/>
        <v>0</v>
      </c>
      <c r="AL48" s="351"/>
      <c r="AM48" s="350">
        <f t="shared" si="20"/>
        <v>0</v>
      </c>
      <c r="AN48" s="350">
        <f t="shared" si="21"/>
        <v>0</v>
      </c>
      <c r="AO48" s="335"/>
      <c r="AP48" s="449"/>
      <c r="AQ48" s="350">
        <f t="shared" si="22"/>
        <v>0</v>
      </c>
      <c r="AR48" s="350">
        <f t="shared" si="23"/>
        <v>0</v>
      </c>
      <c r="AS48" s="351"/>
      <c r="AT48" s="350">
        <f t="shared" si="24"/>
        <v>0</v>
      </c>
      <c r="AU48" s="350">
        <f t="shared" si="25"/>
        <v>0</v>
      </c>
      <c r="AV48" s="318"/>
      <c r="AW48" s="432"/>
      <c r="AX48" s="350">
        <f t="shared" si="26"/>
        <v>0</v>
      </c>
      <c r="AY48" s="350">
        <f t="shared" si="27"/>
        <v>0</v>
      </c>
      <c r="AZ48" s="351"/>
      <c r="BA48" s="350">
        <f t="shared" si="28"/>
        <v>0</v>
      </c>
      <c r="BB48" s="350">
        <f t="shared" si="29"/>
        <v>0</v>
      </c>
      <c r="BC48" s="333" t="s">
        <v>545</v>
      </c>
      <c r="BD48" s="334" t="s">
        <v>546</v>
      </c>
      <c r="BE48" s="350">
        <f t="shared" si="30"/>
        <v>0</v>
      </c>
      <c r="BF48" s="350">
        <f t="shared" si="31"/>
        <v>0</v>
      </c>
      <c r="BG48" s="351"/>
      <c r="BH48" s="350">
        <f t="shared" si="32"/>
        <v>0</v>
      </c>
      <c r="BI48" s="350">
        <f t="shared" si="33"/>
        <v>0</v>
      </c>
      <c r="BJ48" s="333" t="s">
        <v>547</v>
      </c>
      <c r="BK48" s="334" t="s">
        <v>548</v>
      </c>
      <c r="BL48" s="350">
        <f t="shared" si="34"/>
        <v>1</v>
      </c>
      <c r="BM48" s="350">
        <f t="shared" si="35"/>
        <v>0</v>
      </c>
      <c r="BN48" s="351"/>
      <c r="BO48" s="350">
        <f t="shared" si="36"/>
        <v>0</v>
      </c>
      <c r="BP48" s="350">
        <f t="shared" si="37"/>
        <v>0</v>
      </c>
      <c r="BQ48" s="335"/>
      <c r="BR48" s="449"/>
      <c r="BS48" s="350">
        <f t="shared" si="38"/>
        <v>0</v>
      </c>
      <c r="BT48" s="350">
        <f t="shared" si="39"/>
        <v>0</v>
      </c>
      <c r="BU48" s="238"/>
      <c r="BV48" s="80" t="s">
        <v>522</v>
      </c>
      <c r="BW48" s="911" t="s">
        <v>544</v>
      </c>
    </row>
    <row r="49" spans="1:77" ht="13.5" thickBot="1" x14ac:dyDescent="0.25">
      <c r="A49" s="928"/>
      <c r="B49" s="81" t="s">
        <v>525</v>
      </c>
      <c r="C49" s="350"/>
      <c r="D49" s="350">
        <f t="shared" si="0"/>
        <v>0</v>
      </c>
      <c r="E49" s="350">
        <f t="shared" si="1"/>
        <v>0</v>
      </c>
      <c r="F49" s="338"/>
      <c r="G49" s="450"/>
      <c r="H49" s="350">
        <f t="shared" si="40"/>
        <v>0</v>
      </c>
      <c r="I49" s="350">
        <f t="shared" si="41"/>
        <v>0</v>
      </c>
      <c r="J49" s="350"/>
      <c r="K49" s="350">
        <f t="shared" si="4"/>
        <v>0</v>
      </c>
      <c r="L49" s="350">
        <f t="shared" si="5"/>
        <v>0</v>
      </c>
      <c r="M49" s="336" t="s">
        <v>549</v>
      </c>
      <c r="N49" s="337" t="s">
        <v>550</v>
      </c>
      <c r="O49" s="350">
        <f t="shared" si="6"/>
        <v>0</v>
      </c>
      <c r="P49" s="350">
        <f t="shared" si="7"/>
        <v>0</v>
      </c>
      <c r="Q49" s="350"/>
      <c r="R49" s="350">
        <f t="shared" si="8"/>
        <v>0</v>
      </c>
      <c r="S49" s="350">
        <f t="shared" si="9"/>
        <v>0</v>
      </c>
      <c r="T49" s="336" t="s">
        <v>551</v>
      </c>
      <c r="U49" s="337">
        <v>800</v>
      </c>
      <c r="V49" s="350">
        <f t="shared" si="10"/>
        <v>0</v>
      </c>
      <c r="W49" s="350">
        <f t="shared" si="11"/>
        <v>1</v>
      </c>
      <c r="X49" s="351"/>
      <c r="Y49" s="350">
        <f t="shared" si="12"/>
        <v>0</v>
      </c>
      <c r="Z49" s="350">
        <f t="shared" si="13"/>
        <v>0</v>
      </c>
      <c r="AA49" s="338"/>
      <c r="AB49" s="450"/>
      <c r="AC49" s="350">
        <f t="shared" si="14"/>
        <v>0</v>
      </c>
      <c r="AD49" s="350">
        <f t="shared" si="15"/>
        <v>0</v>
      </c>
      <c r="AE49" s="351"/>
      <c r="AF49" s="350">
        <f t="shared" si="16"/>
        <v>0</v>
      </c>
      <c r="AG49" s="350">
        <f t="shared" si="17"/>
        <v>0</v>
      </c>
      <c r="AH49" s="338"/>
      <c r="AI49" s="450"/>
      <c r="AJ49" s="350">
        <f t="shared" si="18"/>
        <v>0</v>
      </c>
      <c r="AK49" s="350">
        <f t="shared" si="19"/>
        <v>0</v>
      </c>
      <c r="AL49" s="351"/>
      <c r="AM49" s="350">
        <f t="shared" si="20"/>
        <v>0</v>
      </c>
      <c r="AN49" s="350">
        <f t="shared" si="21"/>
        <v>0</v>
      </c>
      <c r="AO49" s="324"/>
      <c r="AP49" s="433"/>
      <c r="AQ49" s="350">
        <f t="shared" si="22"/>
        <v>0</v>
      </c>
      <c r="AR49" s="350">
        <f t="shared" si="23"/>
        <v>0</v>
      </c>
      <c r="AS49" s="351"/>
      <c r="AT49" s="350">
        <f t="shared" si="24"/>
        <v>0</v>
      </c>
      <c r="AU49" s="350">
        <f t="shared" si="25"/>
        <v>0</v>
      </c>
      <c r="AV49" s="324"/>
      <c r="AW49" s="433"/>
      <c r="AX49" s="350">
        <f t="shared" si="26"/>
        <v>0</v>
      </c>
      <c r="AY49" s="350">
        <f t="shared" si="27"/>
        <v>0</v>
      </c>
      <c r="AZ49" s="351"/>
      <c r="BA49" s="350">
        <f t="shared" si="28"/>
        <v>0</v>
      </c>
      <c r="BB49" s="350">
        <f t="shared" si="29"/>
        <v>0</v>
      </c>
      <c r="BC49" s="438"/>
      <c r="BD49" s="433"/>
      <c r="BE49" s="350">
        <f t="shared" si="30"/>
        <v>0</v>
      </c>
      <c r="BF49" s="350">
        <f t="shared" si="31"/>
        <v>0</v>
      </c>
      <c r="BG49" s="351"/>
      <c r="BH49" s="350">
        <f t="shared" si="32"/>
        <v>0</v>
      </c>
      <c r="BI49" s="350">
        <f t="shared" si="33"/>
        <v>0</v>
      </c>
      <c r="BJ49" s="438"/>
      <c r="BK49" s="433"/>
      <c r="BL49" s="350">
        <f t="shared" si="34"/>
        <v>0</v>
      </c>
      <c r="BM49" s="350">
        <f t="shared" si="35"/>
        <v>0</v>
      </c>
      <c r="BN49" s="351"/>
      <c r="BO49" s="350">
        <f t="shared" si="36"/>
        <v>0</v>
      </c>
      <c r="BP49" s="350">
        <f t="shared" si="37"/>
        <v>0</v>
      </c>
      <c r="BQ49" s="324"/>
      <c r="BR49" s="433"/>
      <c r="BS49" s="350">
        <f t="shared" si="38"/>
        <v>0</v>
      </c>
      <c r="BT49" s="350">
        <f t="shared" si="39"/>
        <v>0</v>
      </c>
      <c r="BU49" s="238"/>
      <c r="BV49" s="81" t="s">
        <v>525</v>
      </c>
      <c r="BW49" s="912"/>
    </row>
    <row r="50" spans="1:77" ht="12.95" customHeight="1" thickBot="1" x14ac:dyDescent="0.25">
      <c r="A50" s="234"/>
      <c r="C50" s="350"/>
      <c r="D50" s="350">
        <f t="shared" si="0"/>
        <v>0</v>
      </c>
      <c r="E50" s="350">
        <f t="shared" si="1"/>
        <v>0</v>
      </c>
      <c r="F50" s="69"/>
      <c r="G50" s="69"/>
      <c r="H50" s="350">
        <f t="shared" si="40"/>
        <v>0</v>
      </c>
      <c r="I50" s="350">
        <f t="shared" si="41"/>
        <v>0</v>
      </c>
      <c r="J50" s="350"/>
      <c r="K50" s="350">
        <f t="shared" si="4"/>
        <v>0</v>
      </c>
      <c r="L50" s="350">
        <f t="shared" si="5"/>
        <v>0</v>
      </c>
      <c r="M50" s="69"/>
      <c r="N50" s="69"/>
      <c r="O50" s="350">
        <f t="shared" si="6"/>
        <v>0</v>
      </c>
      <c r="P50" s="350">
        <f t="shared" si="7"/>
        <v>0</v>
      </c>
      <c r="Q50" s="350"/>
      <c r="R50" s="350">
        <f t="shared" si="8"/>
        <v>0</v>
      </c>
      <c r="S50" s="350">
        <f t="shared" si="9"/>
        <v>0</v>
      </c>
      <c r="T50" s="69"/>
      <c r="U50" s="69"/>
      <c r="V50" s="350">
        <f t="shared" si="10"/>
        <v>0</v>
      </c>
      <c r="W50" s="350">
        <f t="shared" si="11"/>
        <v>0</v>
      </c>
      <c r="X50" s="351"/>
      <c r="Y50" s="350">
        <f t="shared" si="12"/>
        <v>0</v>
      </c>
      <c r="Z50" s="350">
        <f t="shared" si="13"/>
        <v>0</v>
      </c>
      <c r="AA50" s="69"/>
      <c r="AB50" s="69"/>
      <c r="AC50" s="350">
        <f t="shared" si="14"/>
        <v>0</v>
      </c>
      <c r="AD50" s="350">
        <f t="shared" si="15"/>
        <v>0</v>
      </c>
      <c r="AE50" s="351"/>
      <c r="AF50" s="350">
        <f t="shared" si="16"/>
        <v>0</v>
      </c>
      <c r="AG50" s="350">
        <f t="shared" si="17"/>
        <v>0</v>
      </c>
      <c r="AH50" s="69"/>
      <c r="AI50" s="69"/>
      <c r="AJ50" s="350">
        <f t="shared" si="18"/>
        <v>0</v>
      </c>
      <c r="AK50" s="350">
        <f t="shared" si="19"/>
        <v>0</v>
      </c>
      <c r="AL50" s="351"/>
      <c r="AM50" s="350">
        <f t="shared" si="20"/>
        <v>0</v>
      </c>
      <c r="AN50" s="350">
        <f t="shared" si="21"/>
        <v>0</v>
      </c>
      <c r="AO50" s="69"/>
      <c r="AP50" s="69"/>
      <c r="AQ50" s="350">
        <f t="shared" si="22"/>
        <v>0</v>
      </c>
      <c r="AR50" s="350">
        <f t="shared" si="23"/>
        <v>0</v>
      </c>
      <c r="AS50" s="351"/>
      <c r="AT50" s="350">
        <f t="shared" si="24"/>
        <v>0</v>
      </c>
      <c r="AU50" s="350">
        <f t="shared" si="25"/>
        <v>0</v>
      </c>
      <c r="AV50" s="69"/>
      <c r="AW50" s="69"/>
      <c r="AX50" s="350">
        <f t="shared" si="26"/>
        <v>0</v>
      </c>
      <c r="AY50" s="350">
        <f t="shared" si="27"/>
        <v>0</v>
      </c>
      <c r="AZ50" s="351"/>
      <c r="BA50" s="350">
        <f t="shared" si="28"/>
        <v>0</v>
      </c>
      <c r="BB50" s="350">
        <f t="shared" si="29"/>
        <v>0</v>
      </c>
      <c r="BC50" s="69"/>
      <c r="BD50" s="69"/>
      <c r="BE50" s="350">
        <f t="shared" si="30"/>
        <v>0</v>
      </c>
      <c r="BF50" s="350">
        <f t="shared" si="31"/>
        <v>0</v>
      </c>
      <c r="BG50" s="351"/>
      <c r="BH50" s="350">
        <f t="shared" si="32"/>
        <v>0</v>
      </c>
      <c r="BI50" s="350">
        <f t="shared" si="33"/>
        <v>0</v>
      </c>
      <c r="BJ50" s="69"/>
      <c r="BK50" s="69"/>
      <c r="BL50" s="350">
        <f t="shared" si="34"/>
        <v>0</v>
      </c>
      <c r="BM50" s="350">
        <f t="shared" si="35"/>
        <v>0</v>
      </c>
      <c r="BN50" s="351"/>
      <c r="BO50" s="350">
        <f t="shared" si="36"/>
        <v>0</v>
      </c>
      <c r="BP50" s="350">
        <f t="shared" si="37"/>
        <v>0</v>
      </c>
      <c r="BQ50" s="69"/>
      <c r="BR50" s="69"/>
      <c r="BS50" s="350">
        <f t="shared" si="38"/>
        <v>0</v>
      </c>
      <c r="BT50" s="350">
        <f t="shared" si="39"/>
        <v>0</v>
      </c>
      <c r="BU50" s="238"/>
      <c r="BV50" s="77"/>
      <c r="BW50" s="77"/>
      <c r="BX50" s="69"/>
      <c r="BY50" s="76"/>
    </row>
    <row r="51" spans="1:77" ht="12.95" hidden="1" customHeight="1" thickBot="1" x14ac:dyDescent="0.25">
      <c r="A51" s="234"/>
      <c r="C51" s="350"/>
      <c r="D51" s="350">
        <f t="shared" si="0"/>
        <v>0</v>
      </c>
      <c r="E51" s="350">
        <f t="shared" si="1"/>
        <v>0</v>
      </c>
      <c r="F51" s="69"/>
      <c r="G51" s="69"/>
      <c r="H51" s="350">
        <f t="shared" si="40"/>
        <v>0</v>
      </c>
      <c r="I51" s="350">
        <f t="shared" si="41"/>
        <v>0</v>
      </c>
      <c r="J51" s="350"/>
      <c r="K51" s="350">
        <f t="shared" si="4"/>
        <v>0</v>
      </c>
      <c r="L51" s="350">
        <f t="shared" si="5"/>
        <v>0</v>
      </c>
      <c r="M51" s="69"/>
      <c r="N51" s="69"/>
      <c r="O51" s="350">
        <f t="shared" si="6"/>
        <v>0</v>
      </c>
      <c r="P51" s="350">
        <f t="shared" si="7"/>
        <v>0</v>
      </c>
      <c r="Q51" s="350"/>
      <c r="R51" s="350">
        <f t="shared" si="8"/>
        <v>0</v>
      </c>
      <c r="S51" s="350">
        <f t="shared" si="9"/>
        <v>0</v>
      </c>
      <c r="T51" s="69"/>
      <c r="U51" s="69"/>
      <c r="V51" s="350">
        <f t="shared" si="10"/>
        <v>0</v>
      </c>
      <c r="W51" s="350">
        <f t="shared" si="11"/>
        <v>0</v>
      </c>
      <c r="X51" s="351"/>
      <c r="Y51" s="350">
        <f t="shared" si="12"/>
        <v>0</v>
      </c>
      <c r="Z51" s="350">
        <f t="shared" si="13"/>
        <v>0</v>
      </c>
      <c r="AA51" s="69"/>
      <c r="AB51" s="69"/>
      <c r="AC51" s="350">
        <f t="shared" si="14"/>
        <v>0</v>
      </c>
      <c r="AD51" s="350">
        <f t="shared" si="15"/>
        <v>0</v>
      </c>
      <c r="AE51" s="351"/>
      <c r="AF51" s="350">
        <f t="shared" si="16"/>
        <v>0</v>
      </c>
      <c r="AG51" s="350">
        <f t="shared" si="17"/>
        <v>0</v>
      </c>
      <c r="AH51" s="69"/>
      <c r="AI51" s="69"/>
      <c r="AJ51" s="350">
        <f t="shared" si="18"/>
        <v>0</v>
      </c>
      <c r="AK51" s="350">
        <f t="shared" si="19"/>
        <v>0</v>
      </c>
      <c r="AL51" s="351"/>
      <c r="AM51" s="350">
        <f t="shared" si="20"/>
        <v>0</v>
      </c>
      <c r="AN51" s="350">
        <f t="shared" si="21"/>
        <v>0</v>
      </c>
      <c r="AO51" s="69"/>
      <c r="AP51" s="69"/>
      <c r="AQ51" s="350">
        <f t="shared" si="22"/>
        <v>0</v>
      </c>
      <c r="AR51" s="350">
        <f t="shared" si="23"/>
        <v>0</v>
      </c>
      <c r="AS51" s="351"/>
      <c r="AT51" s="350">
        <f t="shared" si="24"/>
        <v>0</v>
      </c>
      <c r="AU51" s="350">
        <f t="shared" si="25"/>
        <v>0</v>
      </c>
      <c r="AV51" s="69"/>
      <c r="AW51" s="69"/>
      <c r="AX51" s="350">
        <f t="shared" si="26"/>
        <v>0</v>
      </c>
      <c r="AY51" s="350">
        <f t="shared" si="27"/>
        <v>0</v>
      </c>
      <c r="AZ51" s="351"/>
      <c r="BA51" s="350">
        <f t="shared" si="28"/>
        <v>0</v>
      </c>
      <c r="BB51" s="350">
        <f t="shared" si="29"/>
        <v>0</v>
      </c>
      <c r="BC51" s="69"/>
      <c r="BD51" s="69"/>
      <c r="BE51" s="350">
        <f t="shared" si="30"/>
        <v>0</v>
      </c>
      <c r="BF51" s="350">
        <f t="shared" si="31"/>
        <v>0</v>
      </c>
      <c r="BG51" s="351"/>
      <c r="BH51" s="350">
        <f t="shared" si="32"/>
        <v>0</v>
      </c>
      <c r="BI51" s="350">
        <f t="shared" si="33"/>
        <v>0</v>
      </c>
      <c r="BJ51" s="69"/>
      <c r="BK51" s="69"/>
      <c r="BL51" s="350">
        <f t="shared" si="34"/>
        <v>0</v>
      </c>
      <c r="BM51" s="350">
        <f t="shared" si="35"/>
        <v>0</v>
      </c>
      <c r="BN51" s="351"/>
      <c r="BO51" s="350">
        <f t="shared" si="36"/>
        <v>0</v>
      </c>
      <c r="BP51" s="350">
        <f t="shared" si="37"/>
        <v>0</v>
      </c>
      <c r="BQ51" s="69"/>
      <c r="BR51" s="69"/>
      <c r="BS51" s="350">
        <f t="shared" si="38"/>
        <v>0</v>
      </c>
      <c r="BT51" s="350">
        <f t="shared" si="39"/>
        <v>0</v>
      </c>
      <c r="BU51" s="238"/>
      <c r="BV51" s="77"/>
      <c r="BW51" s="77"/>
      <c r="BX51" s="69"/>
      <c r="BY51" s="76"/>
    </row>
    <row r="52" spans="1:77" x14ac:dyDescent="0.2">
      <c r="A52" s="929" t="s">
        <v>552</v>
      </c>
      <c r="B52" s="72" t="s">
        <v>522</v>
      </c>
      <c r="C52" s="350"/>
      <c r="D52" s="350">
        <f t="shared" si="0"/>
        <v>0</v>
      </c>
      <c r="E52" s="350">
        <f t="shared" si="1"/>
        <v>0</v>
      </c>
      <c r="F52" s="318"/>
      <c r="G52" s="432"/>
      <c r="H52" s="350">
        <f t="shared" si="40"/>
        <v>0</v>
      </c>
      <c r="I52" s="350">
        <f t="shared" si="41"/>
        <v>0</v>
      </c>
      <c r="J52" s="350"/>
      <c r="K52" s="350">
        <f t="shared" si="4"/>
        <v>0</v>
      </c>
      <c r="L52" s="350">
        <f t="shared" si="5"/>
        <v>0</v>
      </c>
      <c r="M52" s="437"/>
      <c r="N52" s="432"/>
      <c r="O52" s="350">
        <f t="shared" si="6"/>
        <v>0</v>
      </c>
      <c r="P52" s="350">
        <f t="shared" si="7"/>
        <v>0</v>
      </c>
      <c r="Q52" s="350"/>
      <c r="R52" s="350">
        <f t="shared" si="8"/>
        <v>0</v>
      </c>
      <c r="S52" s="350">
        <f t="shared" si="9"/>
        <v>0</v>
      </c>
      <c r="T52" s="437"/>
      <c r="U52" s="432"/>
      <c r="V52" s="350">
        <f t="shared" si="10"/>
        <v>0</v>
      </c>
      <c r="W52" s="350">
        <f t="shared" si="11"/>
        <v>0</v>
      </c>
      <c r="X52" s="351"/>
      <c r="Y52" s="350">
        <f t="shared" si="12"/>
        <v>0</v>
      </c>
      <c r="Z52" s="350">
        <f t="shared" si="13"/>
        <v>0</v>
      </c>
      <c r="AA52" s="318"/>
      <c r="AB52" s="432"/>
      <c r="AC52" s="350">
        <f t="shared" si="14"/>
        <v>0</v>
      </c>
      <c r="AD52" s="350">
        <f t="shared" si="15"/>
        <v>0</v>
      </c>
      <c r="AE52" s="351"/>
      <c r="AF52" s="350">
        <f t="shared" si="16"/>
        <v>0</v>
      </c>
      <c r="AG52" s="350">
        <f t="shared" si="17"/>
        <v>0</v>
      </c>
      <c r="AH52" s="318"/>
      <c r="AI52" s="432"/>
      <c r="AJ52" s="350">
        <f t="shared" si="18"/>
        <v>0</v>
      </c>
      <c r="AK52" s="350">
        <f t="shared" si="19"/>
        <v>0</v>
      </c>
      <c r="AL52" s="351"/>
      <c r="AM52" s="350">
        <f t="shared" si="20"/>
        <v>0</v>
      </c>
      <c r="AN52" s="350">
        <f t="shared" si="21"/>
        <v>0</v>
      </c>
      <c r="AO52" s="318"/>
      <c r="AP52" s="432"/>
      <c r="AQ52" s="350">
        <f t="shared" si="22"/>
        <v>0</v>
      </c>
      <c r="AR52" s="350">
        <f t="shared" si="23"/>
        <v>0</v>
      </c>
      <c r="AS52" s="351"/>
      <c r="AT52" s="350">
        <f t="shared" si="24"/>
        <v>0</v>
      </c>
      <c r="AU52" s="350">
        <f t="shared" si="25"/>
        <v>0</v>
      </c>
      <c r="AV52" s="318"/>
      <c r="AW52" s="432"/>
      <c r="AX52" s="350">
        <f t="shared" si="26"/>
        <v>0</v>
      </c>
      <c r="AY52" s="350">
        <f t="shared" si="27"/>
        <v>0</v>
      </c>
      <c r="AZ52" s="351"/>
      <c r="BA52" s="350">
        <f t="shared" si="28"/>
        <v>0</v>
      </c>
      <c r="BB52" s="350">
        <f t="shared" si="29"/>
        <v>0</v>
      </c>
      <c r="BC52" s="437"/>
      <c r="BD52" s="432"/>
      <c r="BE52" s="350">
        <f t="shared" si="30"/>
        <v>0</v>
      </c>
      <c r="BF52" s="350">
        <f t="shared" si="31"/>
        <v>0</v>
      </c>
      <c r="BG52" s="351"/>
      <c r="BH52" s="350">
        <f t="shared" si="32"/>
        <v>0</v>
      </c>
      <c r="BI52" s="350">
        <f t="shared" si="33"/>
        <v>0</v>
      </c>
      <c r="BJ52" s="437"/>
      <c r="BK52" s="432"/>
      <c r="BL52" s="350">
        <f t="shared" si="34"/>
        <v>0</v>
      </c>
      <c r="BM52" s="350">
        <f t="shared" si="35"/>
        <v>0</v>
      </c>
      <c r="BN52" s="351"/>
      <c r="BO52" s="350">
        <f t="shared" si="36"/>
        <v>1</v>
      </c>
      <c r="BP52" s="350">
        <f t="shared" si="37"/>
        <v>0</v>
      </c>
      <c r="BQ52" s="316" t="s">
        <v>528</v>
      </c>
      <c r="BR52" s="432"/>
      <c r="BS52" s="350">
        <f t="shared" si="38"/>
        <v>0</v>
      </c>
      <c r="BT52" s="350">
        <f t="shared" si="39"/>
        <v>0</v>
      </c>
      <c r="BU52" s="238"/>
      <c r="BV52" s="72" t="s">
        <v>522</v>
      </c>
      <c r="BW52" s="913" t="s">
        <v>552</v>
      </c>
    </row>
    <row r="53" spans="1:77" ht="13.5" thickBot="1" x14ac:dyDescent="0.25">
      <c r="A53" s="930"/>
      <c r="B53" s="78" t="s">
        <v>525</v>
      </c>
      <c r="C53" s="350"/>
      <c r="D53" s="350">
        <f t="shared" si="0"/>
        <v>0</v>
      </c>
      <c r="E53" s="350">
        <f t="shared" si="1"/>
        <v>0</v>
      </c>
      <c r="F53" s="324"/>
      <c r="G53" s="433"/>
      <c r="H53" s="350">
        <f t="shared" si="40"/>
        <v>0</v>
      </c>
      <c r="I53" s="350">
        <f t="shared" si="41"/>
        <v>0</v>
      </c>
      <c r="J53" s="350"/>
      <c r="K53" s="350">
        <f t="shared" si="4"/>
        <v>0</v>
      </c>
      <c r="L53" s="350">
        <f t="shared" si="5"/>
        <v>0</v>
      </c>
      <c r="M53" s="438"/>
      <c r="N53" s="433"/>
      <c r="O53" s="350">
        <f t="shared" si="6"/>
        <v>0</v>
      </c>
      <c r="P53" s="350">
        <f t="shared" si="7"/>
        <v>0</v>
      </c>
      <c r="Q53" s="350"/>
      <c r="R53" s="350">
        <f t="shared" si="8"/>
        <v>0</v>
      </c>
      <c r="S53" s="350">
        <f t="shared" si="9"/>
        <v>0</v>
      </c>
      <c r="T53" s="438"/>
      <c r="U53" s="433"/>
      <c r="V53" s="350">
        <f t="shared" si="10"/>
        <v>0</v>
      </c>
      <c r="W53" s="350">
        <f t="shared" si="11"/>
        <v>0</v>
      </c>
      <c r="X53" s="351"/>
      <c r="Y53" s="350">
        <f t="shared" si="12"/>
        <v>0</v>
      </c>
      <c r="Z53" s="350">
        <f t="shared" si="13"/>
        <v>0</v>
      </c>
      <c r="AA53" s="324"/>
      <c r="AB53" s="433"/>
      <c r="AC53" s="350">
        <f t="shared" si="14"/>
        <v>0</v>
      </c>
      <c r="AD53" s="350">
        <f t="shared" si="15"/>
        <v>0</v>
      </c>
      <c r="AE53" s="351"/>
      <c r="AF53" s="350">
        <f t="shared" si="16"/>
        <v>0</v>
      </c>
      <c r="AG53" s="350">
        <f t="shared" si="17"/>
        <v>0</v>
      </c>
      <c r="AH53" s="324"/>
      <c r="AI53" s="433"/>
      <c r="AJ53" s="350">
        <f t="shared" si="18"/>
        <v>0</v>
      </c>
      <c r="AK53" s="350">
        <f t="shared" si="19"/>
        <v>0</v>
      </c>
      <c r="AL53" s="351"/>
      <c r="AM53" s="350">
        <f t="shared" si="20"/>
        <v>0</v>
      </c>
      <c r="AN53" s="350">
        <f t="shared" si="21"/>
        <v>0</v>
      </c>
      <c r="AO53" s="324"/>
      <c r="AP53" s="433"/>
      <c r="AQ53" s="350">
        <f t="shared" si="22"/>
        <v>0</v>
      </c>
      <c r="AR53" s="350">
        <f t="shared" si="23"/>
        <v>0</v>
      </c>
      <c r="AS53" s="351"/>
      <c r="AT53" s="350">
        <f t="shared" si="24"/>
        <v>0</v>
      </c>
      <c r="AU53" s="350">
        <f t="shared" si="25"/>
        <v>0</v>
      </c>
      <c r="AV53" s="324"/>
      <c r="AW53" s="433"/>
      <c r="AX53" s="350">
        <f t="shared" si="26"/>
        <v>0</v>
      </c>
      <c r="AY53" s="350">
        <f t="shared" si="27"/>
        <v>0</v>
      </c>
      <c r="AZ53" s="351"/>
      <c r="BA53" s="350">
        <f t="shared" si="28"/>
        <v>0</v>
      </c>
      <c r="BB53" s="350">
        <f t="shared" si="29"/>
        <v>0</v>
      </c>
      <c r="BC53" s="438"/>
      <c r="BD53" s="433"/>
      <c r="BE53" s="350">
        <f t="shared" si="30"/>
        <v>0</v>
      </c>
      <c r="BF53" s="350">
        <f t="shared" si="31"/>
        <v>0</v>
      </c>
      <c r="BG53" s="351"/>
      <c r="BH53" s="350">
        <f t="shared" si="32"/>
        <v>0</v>
      </c>
      <c r="BI53" s="350">
        <f t="shared" si="33"/>
        <v>0</v>
      </c>
      <c r="BJ53" s="438"/>
      <c r="BK53" s="433"/>
      <c r="BL53" s="350">
        <f t="shared" si="34"/>
        <v>0</v>
      </c>
      <c r="BM53" s="350">
        <f t="shared" si="35"/>
        <v>0</v>
      </c>
      <c r="BN53" s="351"/>
      <c r="BO53" s="350">
        <f t="shared" si="36"/>
        <v>0</v>
      </c>
      <c r="BP53" s="350">
        <f t="shared" si="37"/>
        <v>1</v>
      </c>
      <c r="BQ53" s="322" t="s">
        <v>528</v>
      </c>
      <c r="BR53" s="433"/>
      <c r="BS53" s="350">
        <f t="shared" si="38"/>
        <v>0</v>
      </c>
      <c r="BT53" s="350">
        <f t="shared" si="39"/>
        <v>0</v>
      </c>
      <c r="BU53" s="238"/>
      <c r="BV53" s="78" t="s">
        <v>525</v>
      </c>
      <c r="BW53" s="914"/>
    </row>
    <row r="54" spans="1:77" x14ac:dyDescent="0.2">
      <c r="A54" s="929" t="s">
        <v>553</v>
      </c>
      <c r="B54" s="72" t="s">
        <v>522</v>
      </c>
      <c r="C54" s="350"/>
      <c r="D54" s="350">
        <f t="shared" si="0"/>
        <v>0</v>
      </c>
      <c r="E54" s="350">
        <f t="shared" si="1"/>
        <v>0</v>
      </c>
      <c r="F54" s="318"/>
      <c r="G54" s="432"/>
      <c r="H54" s="350">
        <f t="shared" si="40"/>
        <v>0</v>
      </c>
      <c r="I54" s="350">
        <f t="shared" si="41"/>
        <v>0</v>
      </c>
      <c r="J54" s="350"/>
      <c r="K54" s="350">
        <f t="shared" si="4"/>
        <v>0</v>
      </c>
      <c r="L54" s="350">
        <f t="shared" si="5"/>
        <v>0</v>
      </c>
      <c r="M54" s="437"/>
      <c r="N54" s="432"/>
      <c r="O54" s="350">
        <f t="shared" si="6"/>
        <v>0</v>
      </c>
      <c r="P54" s="350">
        <f t="shared" si="7"/>
        <v>0</v>
      </c>
      <c r="Q54" s="350"/>
      <c r="R54" s="350">
        <f t="shared" si="8"/>
        <v>0</v>
      </c>
      <c r="S54" s="350">
        <f t="shared" si="9"/>
        <v>0</v>
      </c>
      <c r="T54" s="437"/>
      <c r="U54" s="432"/>
      <c r="V54" s="350">
        <f t="shared" si="10"/>
        <v>0</v>
      </c>
      <c r="W54" s="350">
        <f t="shared" si="11"/>
        <v>0</v>
      </c>
      <c r="X54" s="351"/>
      <c r="Y54" s="350">
        <f t="shared" si="12"/>
        <v>0</v>
      </c>
      <c r="Z54" s="350">
        <f t="shared" si="13"/>
        <v>0</v>
      </c>
      <c r="AA54" s="318"/>
      <c r="AB54" s="432"/>
      <c r="AC54" s="350">
        <f t="shared" si="14"/>
        <v>0</v>
      </c>
      <c r="AD54" s="350">
        <f t="shared" si="15"/>
        <v>0</v>
      </c>
      <c r="AE54" s="351"/>
      <c r="AF54" s="350">
        <f t="shared" si="16"/>
        <v>0</v>
      </c>
      <c r="AG54" s="350">
        <f t="shared" si="17"/>
        <v>0</v>
      </c>
      <c r="AH54" s="318"/>
      <c r="AI54" s="432"/>
      <c r="AJ54" s="350">
        <f t="shared" si="18"/>
        <v>0</v>
      </c>
      <c r="AK54" s="350">
        <f t="shared" si="19"/>
        <v>0</v>
      </c>
      <c r="AL54" s="351"/>
      <c r="AM54" s="350">
        <f t="shared" si="20"/>
        <v>0</v>
      </c>
      <c r="AN54" s="350">
        <f t="shared" si="21"/>
        <v>0</v>
      </c>
      <c r="AO54" s="318"/>
      <c r="AP54" s="432"/>
      <c r="AQ54" s="350">
        <f t="shared" si="22"/>
        <v>0</v>
      </c>
      <c r="AR54" s="350">
        <f t="shared" si="23"/>
        <v>0</v>
      </c>
      <c r="AS54" s="351"/>
      <c r="AT54" s="350">
        <f t="shared" si="24"/>
        <v>0</v>
      </c>
      <c r="AU54" s="350">
        <f t="shared" si="25"/>
        <v>0</v>
      </c>
      <c r="AV54" s="318"/>
      <c r="AW54" s="432"/>
      <c r="AX54" s="350">
        <f t="shared" si="26"/>
        <v>0</v>
      </c>
      <c r="AY54" s="350">
        <f t="shared" si="27"/>
        <v>0</v>
      </c>
      <c r="AZ54" s="351"/>
      <c r="BA54" s="350">
        <f t="shared" si="28"/>
        <v>0</v>
      </c>
      <c r="BB54" s="350">
        <f t="shared" si="29"/>
        <v>0</v>
      </c>
      <c r="BC54" s="437"/>
      <c r="BD54" s="432"/>
      <c r="BE54" s="350">
        <f t="shared" si="30"/>
        <v>0</v>
      </c>
      <c r="BF54" s="350">
        <f t="shared" si="31"/>
        <v>0</v>
      </c>
      <c r="BG54" s="351"/>
      <c r="BH54" s="350">
        <f t="shared" si="32"/>
        <v>0</v>
      </c>
      <c r="BI54" s="350">
        <f t="shared" si="33"/>
        <v>0</v>
      </c>
      <c r="BJ54" s="437"/>
      <c r="BK54" s="432"/>
      <c r="BL54" s="350">
        <f t="shared" si="34"/>
        <v>0</v>
      </c>
      <c r="BM54" s="350">
        <f t="shared" si="35"/>
        <v>0</v>
      </c>
      <c r="BN54" s="351"/>
      <c r="BO54" s="350">
        <f t="shared" si="36"/>
        <v>1</v>
      </c>
      <c r="BP54" s="350">
        <f t="shared" si="37"/>
        <v>0</v>
      </c>
      <c r="BQ54" s="316" t="s">
        <v>528</v>
      </c>
      <c r="BR54" s="432"/>
      <c r="BS54" s="350">
        <f t="shared" si="38"/>
        <v>0</v>
      </c>
      <c r="BT54" s="350">
        <f t="shared" si="39"/>
        <v>0</v>
      </c>
      <c r="BU54" s="238"/>
      <c r="BV54" s="72" t="s">
        <v>522</v>
      </c>
      <c r="BW54" s="913" t="s">
        <v>553</v>
      </c>
    </row>
    <row r="55" spans="1:77" ht="13.5" thickBot="1" x14ac:dyDescent="0.25">
      <c r="A55" s="930"/>
      <c r="B55" s="84"/>
      <c r="C55" s="350"/>
      <c r="D55" s="350">
        <f t="shared" si="0"/>
        <v>0</v>
      </c>
      <c r="E55" s="350">
        <f t="shared" si="1"/>
        <v>0</v>
      </c>
      <c r="F55" s="339"/>
      <c r="G55" s="340"/>
      <c r="H55" s="350">
        <f t="shared" si="40"/>
        <v>0</v>
      </c>
      <c r="I55" s="350">
        <f t="shared" si="41"/>
        <v>0</v>
      </c>
      <c r="J55" s="350"/>
      <c r="K55" s="350">
        <f t="shared" si="4"/>
        <v>0</v>
      </c>
      <c r="L55" s="350">
        <f t="shared" si="5"/>
        <v>0</v>
      </c>
      <c r="M55" s="339"/>
      <c r="N55" s="340"/>
      <c r="O55" s="350">
        <f t="shared" si="6"/>
        <v>0</v>
      </c>
      <c r="P55" s="350">
        <f t="shared" si="7"/>
        <v>0</v>
      </c>
      <c r="Q55" s="350"/>
      <c r="R55" s="350">
        <f t="shared" si="8"/>
        <v>0</v>
      </c>
      <c r="S55" s="350">
        <f t="shared" si="9"/>
        <v>0</v>
      </c>
      <c r="T55" s="339"/>
      <c r="U55" s="340"/>
      <c r="V55" s="350">
        <f t="shared" si="10"/>
        <v>0</v>
      </c>
      <c r="W55" s="350">
        <f t="shared" si="11"/>
        <v>0</v>
      </c>
      <c r="X55" s="351"/>
      <c r="Y55" s="350">
        <f t="shared" si="12"/>
        <v>0</v>
      </c>
      <c r="Z55" s="350">
        <f t="shared" si="13"/>
        <v>0</v>
      </c>
      <c r="AA55" s="339"/>
      <c r="AB55" s="340"/>
      <c r="AC55" s="350">
        <f t="shared" si="14"/>
        <v>0</v>
      </c>
      <c r="AD55" s="350">
        <f t="shared" si="15"/>
        <v>0</v>
      </c>
      <c r="AE55" s="351"/>
      <c r="AF55" s="350">
        <f t="shared" si="16"/>
        <v>0</v>
      </c>
      <c r="AG55" s="350">
        <f t="shared" si="17"/>
        <v>0</v>
      </c>
      <c r="AH55" s="339"/>
      <c r="AI55" s="340"/>
      <c r="AJ55" s="350">
        <f t="shared" si="18"/>
        <v>0</v>
      </c>
      <c r="AK55" s="350">
        <f t="shared" si="19"/>
        <v>0</v>
      </c>
      <c r="AL55" s="351"/>
      <c r="AM55" s="350">
        <f t="shared" si="20"/>
        <v>0</v>
      </c>
      <c r="AN55" s="350">
        <f t="shared" si="21"/>
        <v>0</v>
      </c>
      <c r="AO55" s="339"/>
      <c r="AP55" s="340"/>
      <c r="AQ55" s="350">
        <f t="shared" si="22"/>
        <v>0</v>
      </c>
      <c r="AR55" s="350">
        <f t="shared" si="23"/>
        <v>0</v>
      </c>
      <c r="AS55" s="351"/>
      <c r="AT55" s="350">
        <f t="shared" si="24"/>
        <v>0</v>
      </c>
      <c r="AU55" s="350">
        <f t="shared" si="25"/>
        <v>0</v>
      </c>
      <c r="AV55" s="339"/>
      <c r="AW55" s="340"/>
      <c r="AX55" s="350">
        <f t="shared" si="26"/>
        <v>0</v>
      </c>
      <c r="AY55" s="350">
        <f t="shared" si="27"/>
        <v>0</v>
      </c>
      <c r="AZ55" s="351"/>
      <c r="BA55" s="350">
        <f t="shared" si="28"/>
        <v>0</v>
      </c>
      <c r="BB55" s="350">
        <f t="shared" si="29"/>
        <v>0</v>
      </c>
      <c r="BC55" s="339"/>
      <c r="BD55" s="340"/>
      <c r="BE55" s="350">
        <f t="shared" si="30"/>
        <v>0</v>
      </c>
      <c r="BF55" s="350">
        <f t="shared" si="31"/>
        <v>0</v>
      </c>
      <c r="BG55" s="351"/>
      <c r="BH55" s="350">
        <f t="shared" si="32"/>
        <v>0</v>
      </c>
      <c r="BI55" s="350">
        <f t="shared" si="33"/>
        <v>0</v>
      </c>
      <c r="BJ55" s="339"/>
      <c r="BK55" s="340"/>
      <c r="BL55" s="350">
        <f t="shared" si="34"/>
        <v>0</v>
      </c>
      <c r="BM55" s="350">
        <f t="shared" si="35"/>
        <v>0</v>
      </c>
      <c r="BN55" s="351"/>
      <c r="BO55" s="350">
        <f t="shared" si="36"/>
        <v>0</v>
      </c>
      <c r="BP55" s="350">
        <f t="shared" si="37"/>
        <v>0</v>
      </c>
      <c r="BQ55" s="339"/>
      <c r="BR55" s="340"/>
      <c r="BS55" s="350">
        <f t="shared" si="38"/>
        <v>0</v>
      </c>
      <c r="BT55" s="350">
        <f t="shared" si="39"/>
        <v>0</v>
      </c>
      <c r="BU55" s="238"/>
      <c r="BV55" s="84"/>
      <c r="BW55" s="914"/>
    </row>
    <row r="56" spans="1:77" ht="12.95" customHeight="1" thickBot="1" x14ac:dyDescent="0.25">
      <c r="A56" s="234"/>
      <c r="C56" s="350"/>
      <c r="D56" s="350">
        <f t="shared" si="0"/>
        <v>0</v>
      </c>
      <c r="E56" s="350">
        <f t="shared" si="1"/>
        <v>0</v>
      </c>
      <c r="F56" s="69"/>
      <c r="G56" s="69"/>
      <c r="H56" s="350">
        <f t="shared" si="40"/>
        <v>0</v>
      </c>
      <c r="I56" s="350">
        <f t="shared" si="41"/>
        <v>0</v>
      </c>
      <c r="J56" s="350"/>
      <c r="K56" s="350">
        <f t="shared" si="4"/>
        <v>0</v>
      </c>
      <c r="L56" s="350">
        <f t="shared" si="5"/>
        <v>0</v>
      </c>
      <c r="M56" s="69"/>
      <c r="N56" s="69"/>
      <c r="O56" s="350">
        <f t="shared" si="6"/>
        <v>0</v>
      </c>
      <c r="P56" s="350">
        <f t="shared" si="7"/>
        <v>0</v>
      </c>
      <c r="Q56" s="350"/>
      <c r="R56" s="350">
        <f t="shared" si="8"/>
        <v>0</v>
      </c>
      <c r="S56" s="350">
        <f t="shared" si="9"/>
        <v>0</v>
      </c>
      <c r="T56" s="69"/>
      <c r="U56" s="69"/>
      <c r="V56" s="350">
        <f t="shared" si="10"/>
        <v>0</v>
      </c>
      <c r="W56" s="350">
        <f t="shared" si="11"/>
        <v>0</v>
      </c>
      <c r="X56" s="351"/>
      <c r="Y56" s="350">
        <f t="shared" si="12"/>
        <v>0</v>
      </c>
      <c r="Z56" s="350">
        <f t="shared" si="13"/>
        <v>0</v>
      </c>
      <c r="AA56" s="69"/>
      <c r="AB56" s="69"/>
      <c r="AC56" s="350">
        <f t="shared" si="14"/>
        <v>0</v>
      </c>
      <c r="AD56" s="350">
        <f t="shared" si="15"/>
        <v>0</v>
      </c>
      <c r="AE56" s="351"/>
      <c r="AF56" s="350">
        <f t="shared" si="16"/>
        <v>0</v>
      </c>
      <c r="AG56" s="350">
        <f t="shared" si="17"/>
        <v>0</v>
      </c>
      <c r="AH56" s="69"/>
      <c r="AI56" s="69"/>
      <c r="AJ56" s="350">
        <f t="shared" si="18"/>
        <v>0</v>
      </c>
      <c r="AK56" s="350">
        <f t="shared" si="19"/>
        <v>0</v>
      </c>
      <c r="AL56" s="351"/>
      <c r="AM56" s="350">
        <f t="shared" si="20"/>
        <v>0</v>
      </c>
      <c r="AN56" s="350">
        <f t="shared" si="21"/>
        <v>0</v>
      </c>
      <c r="AO56" s="69"/>
      <c r="AP56" s="69"/>
      <c r="AQ56" s="350">
        <f t="shared" si="22"/>
        <v>0</v>
      </c>
      <c r="AR56" s="350">
        <f t="shared" si="23"/>
        <v>0</v>
      </c>
      <c r="AS56" s="351"/>
      <c r="AT56" s="350">
        <f t="shared" si="24"/>
        <v>0</v>
      </c>
      <c r="AU56" s="350">
        <f t="shared" si="25"/>
        <v>0</v>
      </c>
      <c r="AV56" s="69"/>
      <c r="AW56" s="69"/>
      <c r="AX56" s="350">
        <f t="shared" si="26"/>
        <v>0</v>
      </c>
      <c r="AY56" s="350">
        <f t="shared" si="27"/>
        <v>0</v>
      </c>
      <c r="AZ56" s="351"/>
      <c r="BA56" s="350">
        <f t="shared" si="28"/>
        <v>0</v>
      </c>
      <c r="BB56" s="350">
        <f t="shared" si="29"/>
        <v>0</v>
      </c>
      <c r="BC56" s="69"/>
      <c r="BD56" s="69"/>
      <c r="BE56" s="350">
        <f t="shared" si="30"/>
        <v>0</v>
      </c>
      <c r="BF56" s="350">
        <f t="shared" si="31"/>
        <v>0</v>
      </c>
      <c r="BG56" s="351"/>
      <c r="BH56" s="350">
        <f t="shared" si="32"/>
        <v>0</v>
      </c>
      <c r="BI56" s="350">
        <f t="shared" si="33"/>
        <v>0</v>
      </c>
      <c r="BJ56" s="69"/>
      <c r="BK56" s="69"/>
      <c r="BL56" s="350">
        <f t="shared" si="34"/>
        <v>0</v>
      </c>
      <c r="BM56" s="350">
        <f t="shared" si="35"/>
        <v>0</v>
      </c>
      <c r="BN56" s="351"/>
      <c r="BO56" s="350">
        <f t="shared" si="36"/>
        <v>0</v>
      </c>
      <c r="BP56" s="350">
        <f t="shared" si="37"/>
        <v>0</v>
      </c>
      <c r="BQ56" s="69"/>
      <c r="BR56" s="69"/>
      <c r="BS56" s="350">
        <f t="shared" si="38"/>
        <v>0</v>
      </c>
      <c r="BT56" s="350">
        <f t="shared" si="39"/>
        <v>0</v>
      </c>
      <c r="BU56" s="238"/>
      <c r="BV56" s="77"/>
      <c r="BW56" s="77"/>
      <c r="BX56" s="69"/>
      <c r="BY56" s="76"/>
    </row>
    <row r="57" spans="1:77" ht="12.95" hidden="1" customHeight="1" thickBot="1" x14ac:dyDescent="0.25">
      <c r="A57" s="234"/>
      <c r="C57" s="350"/>
      <c r="D57" s="350">
        <f t="shared" si="0"/>
        <v>0</v>
      </c>
      <c r="E57" s="350">
        <f t="shared" si="1"/>
        <v>0</v>
      </c>
      <c r="F57" s="69"/>
      <c r="G57" s="69"/>
      <c r="H57" s="350">
        <f t="shared" si="40"/>
        <v>0</v>
      </c>
      <c r="I57" s="350">
        <f t="shared" si="41"/>
        <v>0</v>
      </c>
      <c r="J57" s="350"/>
      <c r="K57" s="350">
        <f t="shared" si="4"/>
        <v>0</v>
      </c>
      <c r="L57" s="350">
        <f t="shared" si="5"/>
        <v>0</v>
      </c>
      <c r="M57" s="69"/>
      <c r="N57" s="69"/>
      <c r="O57" s="350">
        <f t="shared" si="6"/>
        <v>0</v>
      </c>
      <c r="P57" s="350">
        <f t="shared" si="7"/>
        <v>0</v>
      </c>
      <c r="Q57" s="350"/>
      <c r="R57" s="350">
        <f t="shared" si="8"/>
        <v>0</v>
      </c>
      <c r="S57" s="350">
        <f t="shared" si="9"/>
        <v>0</v>
      </c>
      <c r="T57" s="69"/>
      <c r="U57" s="69"/>
      <c r="V57" s="350">
        <f t="shared" si="10"/>
        <v>0</v>
      </c>
      <c r="W57" s="350">
        <f t="shared" si="11"/>
        <v>0</v>
      </c>
      <c r="X57" s="351"/>
      <c r="Y57" s="350">
        <f t="shared" si="12"/>
        <v>0</v>
      </c>
      <c r="Z57" s="350">
        <f t="shared" si="13"/>
        <v>0</v>
      </c>
      <c r="AA57" s="69"/>
      <c r="AB57" s="69"/>
      <c r="AC57" s="350">
        <f t="shared" si="14"/>
        <v>0</v>
      </c>
      <c r="AD57" s="350">
        <f t="shared" si="15"/>
        <v>0</v>
      </c>
      <c r="AE57" s="351"/>
      <c r="AF57" s="350">
        <f t="shared" si="16"/>
        <v>0</v>
      </c>
      <c r="AG57" s="350">
        <f t="shared" si="17"/>
        <v>0</v>
      </c>
      <c r="AH57" s="69"/>
      <c r="AI57" s="69"/>
      <c r="AJ57" s="350">
        <f t="shared" si="18"/>
        <v>0</v>
      </c>
      <c r="AK57" s="350">
        <f t="shared" si="19"/>
        <v>0</v>
      </c>
      <c r="AL57" s="351"/>
      <c r="AM57" s="350">
        <f t="shared" si="20"/>
        <v>0</v>
      </c>
      <c r="AN57" s="350">
        <f t="shared" si="21"/>
        <v>0</v>
      </c>
      <c r="AO57" s="69"/>
      <c r="AP57" s="69"/>
      <c r="AQ57" s="350">
        <f t="shared" si="22"/>
        <v>0</v>
      </c>
      <c r="AR57" s="350">
        <f t="shared" si="23"/>
        <v>0</v>
      </c>
      <c r="AS57" s="351"/>
      <c r="AT57" s="350">
        <f t="shared" si="24"/>
        <v>0</v>
      </c>
      <c r="AU57" s="350">
        <f t="shared" si="25"/>
        <v>0</v>
      </c>
      <c r="AV57" s="69"/>
      <c r="AW57" s="69"/>
      <c r="AX57" s="350">
        <f t="shared" si="26"/>
        <v>0</v>
      </c>
      <c r="AY57" s="350">
        <f t="shared" si="27"/>
        <v>0</v>
      </c>
      <c r="AZ57" s="351"/>
      <c r="BA57" s="350">
        <f t="shared" si="28"/>
        <v>0</v>
      </c>
      <c r="BB57" s="350">
        <f t="shared" si="29"/>
        <v>0</v>
      </c>
      <c r="BC57" s="69"/>
      <c r="BD57" s="69"/>
      <c r="BE57" s="350">
        <f t="shared" si="30"/>
        <v>0</v>
      </c>
      <c r="BF57" s="350">
        <f t="shared" si="31"/>
        <v>0</v>
      </c>
      <c r="BG57" s="351"/>
      <c r="BH57" s="350">
        <f t="shared" si="32"/>
        <v>0</v>
      </c>
      <c r="BI57" s="350">
        <f t="shared" si="33"/>
        <v>0</v>
      </c>
      <c r="BJ57" s="69"/>
      <c r="BK57" s="69"/>
      <c r="BL57" s="350">
        <f t="shared" si="34"/>
        <v>0</v>
      </c>
      <c r="BM57" s="350">
        <f t="shared" si="35"/>
        <v>0</v>
      </c>
      <c r="BN57" s="351"/>
      <c r="BO57" s="350">
        <f t="shared" si="36"/>
        <v>0</v>
      </c>
      <c r="BP57" s="350">
        <f t="shared" si="37"/>
        <v>0</v>
      </c>
      <c r="BQ57" s="69"/>
      <c r="BR57" s="69"/>
      <c r="BS57" s="350">
        <f t="shared" si="38"/>
        <v>0</v>
      </c>
      <c r="BT57" s="350">
        <f t="shared" si="39"/>
        <v>0</v>
      </c>
      <c r="BU57" s="238"/>
      <c r="BV57" s="77"/>
      <c r="BW57" s="77"/>
      <c r="BX57" s="69"/>
      <c r="BY57" s="76"/>
    </row>
    <row r="58" spans="1:77" ht="13.5" thickBot="1" x14ac:dyDescent="0.25">
      <c r="A58" s="923" t="s">
        <v>554</v>
      </c>
      <c r="B58" s="72" t="s">
        <v>522</v>
      </c>
      <c r="C58" s="350"/>
      <c r="D58" s="350">
        <f t="shared" si="0"/>
        <v>0</v>
      </c>
      <c r="E58" s="350">
        <f t="shared" si="1"/>
        <v>0</v>
      </c>
      <c r="F58" s="318"/>
      <c r="G58" s="432"/>
      <c r="H58" s="350">
        <f t="shared" si="40"/>
        <v>0</v>
      </c>
      <c r="I58" s="350">
        <f t="shared" si="41"/>
        <v>0</v>
      </c>
      <c r="J58" s="350"/>
      <c r="K58" s="350">
        <f t="shared" si="4"/>
        <v>0</v>
      </c>
      <c r="L58" s="350">
        <f t="shared" si="5"/>
        <v>0</v>
      </c>
      <c r="M58" s="437"/>
      <c r="N58" s="432"/>
      <c r="O58" s="350">
        <f t="shared" si="6"/>
        <v>0</v>
      </c>
      <c r="P58" s="350">
        <f t="shared" si="7"/>
        <v>0</v>
      </c>
      <c r="Q58" s="350"/>
      <c r="R58" s="350">
        <f t="shared" si="8"/>
        <v>0</v>
      </c>
      <c r="S58" s="350">
        <f t="shared" si="9"/>
        <v>0</v>
      </c>
      <c r="T58" s="437"/>
      <c r="U58" s="432"/>
      <c r="V58" s="350">
        <f t="shared" si="10"/>
        <v>0</v>
      </c>
      <c r="W58" s="350">
        <f t="shared" si="11"/>
        <v>0</v>
      </c>
      <c r="X58" s="351"/>
      <c r="Y58" s="350">
        <f t="shared" si="12"/>
        <v>0</v>
      </c>
      <c r="Z58" s="350">
        <f t="shared" si="13"/>
        <v>0</v>
      </c>
      <c r="AA58" s="318"/>
      <c r="AB58" s="432"/>
      <c r="AC58" s="350">
        <f t="shared" si="14"/>
        <v>0</v>
      </c>
      <c r="AD58" s="350">
        <f t="shared" si="15"/>
        <v>0</v>
      </c>
      <c r="AE58" s="351"/>
      <c r="AF58" s="350">
        <f t="shared" si="16"/>
        <v>0</v>
      </c>
      <c r="AG58" s="350">
        <f t="shared" si="17"/>
        <v>0</v>
      </c>
      <c r="AH58" s="318"/>
      <c r="AI58" s="432"/>
      <c r="AJ58" s="350">
        <f t="shared" si="18"/>
        <v>0</v>
      </c>
      <c r="AK58" s="350">
        <f t="shared" si="19"/>
        <v>0</v>
      </c>
      <c r="AL58" s="351"/>
      <c r="AM58" s="350">
        <f t="shared" si="20"/>
        <v>0</v>
      </c>
      <c r="AN58" s="350">
        <f t="shared" si="21"/>
        <v>0</v>
      </c>
      <c r="AO58" s="318"/>
      <c r="AP58" s="432"/>
      <c r="AQ58" s="350">
        <f t="shared" si="22"/>
        <v>0</v>
      </c>
      <c r="AR58" s="350">
        <f t="shared" si="23"/>
        <v>0</v>
      </c>
      <c r="AS58" s="351"/>
      <c r="AT58" s="350">
        <f t="shared" si="24"/>
        <v>0</v>
      </c>
      <c r="AU58" s="350">
        <f t="shared" si="25"/>
        <v>0</v>
      </c>
      <c r="AV58" s="318"/>
      <c r="AW58" s="432"/>
      <c r="AX58" s="350">
        <f t="shared" si="26"/>
        <v>0</v>
      </c>
      <c r="AY58" s="350">
        <f t="shared" si="27"/>
        <v>0</v>
      </c>
      <c r="AZ58" s="351"/>
      <c r="BA58" s="350">
        <f t="shared" si="28"/>
        <v>0</v>
      </c>
      <c r="BB58" s="350">
        <f t="shared" si="29"/>
        <v>0</v>
      </c>
      <c r="BC58" s="437"/>
      <c r="BD58" s="432"/>
      <c r="BE58" s="350">
        <f t="shared" si="30"/>
        <v>0</v>
      </c>
      <c r="BF58" s="350">
        <f t="shared" si="31"/>
        <v>0</v>
      </c>
      <c r="BG58" s="351"/>
      <c r="BH58" s="350">
        <f t="shared" si="32"/>
        <v>0</v>
      </c>
      <c r="BI58" s="350">
        <f t="shared" si="33"/>
        <v>0</v>
      </c>
      <c r="BJ58" s="316" t="s">
        <v>526</v>
      </c>
      <c r="BK58" s="321" t="s">
        <v>528</v>
      </c>
      <c r="BL58" s="350">
        <f t="shared" si="34"/>
        <v>1</v>
      </c>
      <c r="BM58" s="350">
        <f t="shared" si="35"/>
        <v>0</v>
      </c>
      <c r="BN58" s="351"/>
      <c r="BO58" s="350">
        <f t="shared" si="36"/>
        <v>0</v>
      </c>
      <c r="BP58" s="350">
        <f t="shared" si="37"/>
        <v>0</v>
      </c>
      <c r="BQ58" s="318"/>
      <c r="BR58" s="432"/>
      <c r="BS58" s="350">
        <f t="shared" si="38"/>
        <v>0</v>
      </c>
      <c r="BT58" s="350">
        <f t="shared" si="39"/>
        <v>0</v>
      </c>
      <c r="BU58" s="238"/>
      <c r="BV58" s="72" t="s">
        <v>522</v>
      </c>
      <c r="BW58" s="908" t="s">
        <v>554</v>
      </c>
    </row>
    <row r="59" spans="1:77" ht="13.5" thickBot="1" x14ac:dyDescent="0.25">
      <c r="A59" s="923"/>
      <c r="B59" s="74" t="s">
        <v>525</v>
      </c>
      <c r="C59" s="350"/>
      <c r="D59" s="350">
        <f t="shared" si="0"/>
        <v>0</v>
      </c>
      <c r="E59" s="350">
        <f t="shared" si="1"/>
        <v>0</v>
      </c>
      <c r="F59" s="324"/>
      <c r="G59" s="433"/>
      <c r="H59" s="350">
        <f t="shared" si="40"/>
        <v>0</v>
      </c>
      <c r="I59" s="350">
        <f t="shared" si="41"/>
        <v>0</v>
      </c>
      <c r="J59" s="350"/>
      <c r="K59" s="350">
        <f t="shared" si="4"/>
        <v>0</v>
      </c>
      <c r="L59" s="350">
        <f t="shared" si="5"/>
        <v>0</v>
      </c>
      <c r="M59" s="438"/>
      <c r="N59" s="433"/>
      <c r="O59" s="350">
        <f t="shared" si="6"/>
        <v>0</v>
      </c>
      <c r="P59" s="350">
        <f t="shared" si="7"/>
        <v>0</v>
      </c>
      <c r="Q59" s="350"/>
      <c r="R59" s="350">
        <f t="shared" si="8"/>
        <v>0</v>
      </c>
      <c r="S59" s="350">
        <f t="shared" si="9"/>
        <v>0</v>
      </c>
      <c r="T59" s="438"/>
      <c r="U59" s="433"/>
      <c r="V59" s="350">
        <f t="shared" si="10"/>
        <v>0</v>
      </c>
      <c r="W59" s="350">
        <f t="shared" si="11"/>
        <v>0</v>
      </c>
      <c r="X59" s="351"/>
      <c r="Y59" s="350">
        <f t="shared" si="12"/>
        <v>0</v>
      </c>
      <c r="Z59" s="350">
        <f t="shared" si="13"/>
        <v>0</v>
      </c>
      <c r="AA59" s="324"/>
      <c r="AB59" s="433"/>
      <c r="AC59" s="350">
        <f t="shared" si="14"/>
        <v>0</v>
      </c>
      <c r="AD59" s="350">
        <f t="shared" si="15"/>
        <v>0</v>
      </c>
      <c r="AE59" s="351"/>
      <c r="AF59" s="350">
        <f t="shared" si="16"/>
        <v>0</v>
      </c>
      <c r="AG59" s="350">
        <f t="shared" si="17"/>
        <v>0</v>
      </c>
      <c r="AH59" s="324"/>
      <c r="AI59" s="433"/>
      <c r="AJ59" s="350">
        <f t="shared" si="18"/>
        <v>0</v>
      </c>
      <c r="AK59" s="350">
        <f t="shared" si="19"/>
        <v>0</v>
      </c>
      <c r="AL59" s="351"/>
      <c r="AM59" s="350">
        <f t="shared" si="20"/>
        <v>0</v>
      </c>
      <c r="AN59" s="350">
        <f t="shared" si="21"/>
        <v>0</v>
      </c>
      <c r="AO59" s="324"/>
      <c r="AP59" s="433"/>
      <c r="AQ59" s="350">
        <f t="shared" si="22"/>
        <v>0</v>
      </c>
      <c r="AR59" s="350">
        <f t="shared" si="23"/>
        <v>0</v>
      </c>
      <c r="AS59" s="351"/>
      <c r="AT59" s="350">
        <f t="shared" si="24"/>
        <v>0</v>
      </c>
      <c r="AU59" s="350">
        <f t="shared" si="25"/>
        <v>0</v>
      </c>
      <c r="AV59" s="324"/>
      <c r="AW59" s="433"/>
      <c r="AX59" s="350">
        <f t="shared" si="26"/>
        <v>0</v>
      </c>
      <c r="AY59" s="350">
        <f t="shared" si="27"/>
        <v>0</v>
      </c>
      <c r="AZ59" s="351"/>
      <c r="BA59" s="350">
        <f t="shared" si="28"/>
        <v>0</v>
      </c>
      <c r="BB59" s="350">
        <f t="shared" si="29"/>
        <v>0</v>
      </c>
      <c r="BC59" s="438"/>
      <c r="BD59" s="433"/>
      <c r="BE59" s="350">
        <f t="shared" si="30"/>
        <v>0</v>
      </c>
      <c r="BF59" s="350">
        <f t="shared" si="31"/>
        <v>0</v>
      </c>
      <c r="BG59" s="351"/>
      <c r="BH59" s="350">
        <f t="shared" si="32"/>
        <v>0</v>
      </c>
      <c r="BI59" s="350">
        <f t="shared" si="33"/>
        <v>0</v>
      </c>
      <c r="BJ59" s="322" t="s">
        <v>526</v>
      </c>
      <c r="BK59" s="323" t="s">
        <v>528</v>
      </c>
      <c r="BL59" s="350">
        <f t="shared" si="34"/>
        <v>0</v>
      </c>
      <c r="BM59" s="350">
        <f t="shared" si="35"/>
        <v>1</v>
      </c>
      <c r="BN59" s="351"/>
      <c r="BO59" s="350">
        <f t="shared" si="36"/>
        <v>0</v>
      </c>
      <c r="BP59" s="350">
        <f t="shared" si="37"/>
        <v>0</v>
      </c>
      <c r="BQ59" s="324"/>
      <c r="BR59" s="433"/>
      <c r="BS59" s="350">
        <f t="shared" si="38"/>
        <v>0</v>
      </c>
      <c r="BT59" s="350">
        <f t="shared" si="39"/>
        <v>0</v>
      </c>
      <c r="BU59" s="238"/>
      <c r="BV59" s="74" t="s">
        <v>525</v>
      </c>
      <c r="BW59" s="908"/>
    </row>
    <row r="60" spans="1:77" ht="13.5" thickBot="1" x14ac:dyDescent="0.25">
      <c r="A60" s="923" t="s">
        <v>555</v>
      </c>
      <c r="B60" s="72" t="s">
        <v>522</v>
      </c>
      <c r="C60" s="350"/>
      <c r="D60" s="350">
        <f t="shared" si="0"/>
        <v>0</v>
      </c>
      <c r="E60" s="350">
        <f t="shared" si="1"/>
        <v>0</v>
      </c>
      <c r="F60" s="318"/>
      <c r="G60" s="432"/>
      <c r="H60" s="350">
        <f t="shared" si="40"/>
        <v>0</v>
      </c>
      <c r="I60" s="350">
        <f t="shared" si="41"/>
        <v>0</v>
      </c>
      <c r="J60" s="350"/>
      <c r="K60" s="350">
        <f t="shared" si="4"/>
        <v>0</v>
      </c>
      <c r="L60" s="350">
        <f t="shared" si="5"/>
        <v>0</v>
      </c>
      <c r="M60" s="437"/>
      <c r="N60" s="432"/>
      <c r="O60" s="350">
        <f t="shared" si="6"/>
        <v>0</v>
      </c>
      <c r="P60" s="350">
        <f t="shared" si="7"/>
        <v>0</v>
      </c>
      <c r="Q60" s="350"/>
      <c r="R60" s="350">
        <f t="shared" si="8"/>
        <v>0</v>
      </c>
      <c r="S60" s="350">
        <f t="shared" si="9"/>
        <v>0</v>
      </c>
      <c r="T60" s="437"/>
      <c r="U60" s="432"/>
      <c r="V60" s="350">
        <f t="shared" si="10"/>
        <v>0</v>
      </c>
      <c r="W60" s="350">
        <f t="shared" si="11"/>
        <v>0</v>
      </c>
      <c r="X60" s="351"/>
      <c r="Y60" s="350">
        <f t="shared" si="12"/>
        <v>0</v>
      </c>
      <c r="Z60" s="350">
        <f t="shared" si="13"/>
        <v>0</v>
      </c>
      <c r="AA60" s="318"/>
      <c r="AB60" s="432"/>
      <c r="AC60" s="350">
        <f t="shared" si="14"/>
        <v>0</v>
      </c>
      <c r="AD60" s="350">
        <f t="shared" si="15"/>
        <v>0</v>
      </c>
      <c r="AE60" s="351"/>
      <c r="AF60" s="350">
        <f t="shared" si="16"/>
        <v>0</v>
      </c>
      <c r="AG60" s="350">
        <f t="shared" si="17"/>
        <v>0</v>
      </c>
      <c r="AH60" s="318"/>
      <c r="AI60" s="432"/>
      <c r="AJ60" s="350">
        <f t="shared" si="18"/>
        <v>0</v>
      </c>
      <c r="AK60" s="350">
        <f t="shared" si="19"/>
        <v>0</v>
      </c>
      <c r="AL60" s="351"/>
      <c r="AM60" s="350">
        <f t="shared" si="20"/>
        <v>0</v>
      </c>
      <c r="AN60" s="350">
        <f t="shared" si="21"/>
        <v>0</v>
      </c>
      <c r="AO60" s="318"/>
      <c r="AP60" s="432"/>
      <c r="AQ60" s="350">
        <f t="shared" si="22"/>
        <v>0</v>
      </c>
      <c r="AR60" s="350">
        <f t="shared" si="23"/>
        <v>0</v>
      </c>
      <c r="AS60" s="351"/>
      <c r="AT60" s="350">
        <f t="shared" si="24"/>
        <v>0</v>
      </c>
      <c r="AU60" s="350">
        <f t="shared" si="25"/>
        <v>0</v>
      </c>
      <c r="AV60" s="318"/>
      <c r="AW60" s="432"/>
      <c r="AX60" s="350">
        <f t="shared" si="26"/>
        <v>0</v>
      </c>
      <c r="AY60" s="350">
        <f t="shared" si="27"/>
        <v>0</v>
      </c>
      <c r="AZ60" s="351"/>
      <c r="BA60" s="350">
        <f t="shared" si="28"/>
        <v>0</v>
      </c>
      <c r="BB60" s="350">
        <f t="shared" si="29"/>
        <v>0</v>
      </c>
      <c r="BC60" s="437"/>
      <c r="BD60" s="432"/>
      <c r="BE60" s="350">
        <f t="shared" si="30"/>
        <v>0</v>
      </c>
      <c r="BF60" s="350">
        <f t="shared" si="31"/>
        <v>0</v>
      </c>
      <c r="BG60" s="351"/>
      <c r="BH60" s="350">
        <f t="shared" si="32"/>
        <v>0</v>
      </c>
      <c r="BI60" s="350">
        <f t="shared" si="33"/>
        <v>0</v>
      </c>
      <c r="BJ60" s="316" t="s">
        <v>526</v>
      </c>
      <c r="BK60" s="432"/>
      <c r="BL60" s="350">
        <f t="shared" si="34"/>
        <v>0</v>
      </c>
      <c r="BM60" s="350">
        <f t="shared" si="35"/>
        <v>0</v>
      </c>
      <c r="BN60" s="351"/>
      <c r="BO60" s="350">
        <f t="shared" si="36"/>
        <v>0</v>
      </c>
      <c r="BP60" s="350">
        <f t="shared" si="37"/>
        <v>0</v>
      </c>
      <c r="BQ60" s="318"/>
      <c r="BR60" s="321" t="s">
        <v>528</v>
      </c>
      <c r="BS60" s="350">
        <f t="shared" si="38"/>
        <v>1</v>
      </c>
      <c r="BT60" s="350">
        <f t="shared" si="39"/>
        <v>0</v>
      </c>
      <c r="BU60" s="238"/>
      <c r="BV60" s="72" t="s">
        <v>522</v>
      </c>
      <c r="BW60" s="908" t="s">
        <v>555</v>
      </c>
    </row>
    <row r="61" spans="1:77" ht="13.5" thickBot="1" x14ac:dyDescent="0.25">
      <c r="A61" s="923"/>
      <c r="B61" s="74" t="s">
        <v>525</v>
      </c>
      <c r="C61" s="350"/>
      <c r="D61" s="350">
        <f>(COUNTIF(F61,"F")+COUNTIF(F61,"800")+COUNTIF(F61,"JT/1500")+COUNTIF(F61,"SF/F")) *(1-MOD(ROW(),2))</f>
        <v>0</v>
      </c>
      <c r="E61" s="350">
        <f t="shared" si="1"/>
        <v>0</v>
      </c>
      <c r="F61" s="324"/>
      <c r="G61" s="433"/>
      <c r="H61" s="350">
        <f t="shared" si="40"/>
        <v>0</v>
      </c>
      <c r="I61" s="350">
        <f t="shared" si="41"/>
        <v>0</v>
      </c>
      <c r="J61" s="350"/>
      <c r="K61" s="350">
        <f>(COUNTIF(M61,"F")+COUNTIF(M61,"800")+COUNTIF(M61,"JT/1500")+COUNTIF(M61,"SF/F")) *(1-MOD(ROW(),2))</f>
        <v>0</v>
      </c>
      <c r="L61" s="350">
        <f t="shared" si="5"/>
        <v>0</v>
      </c>
      <c r="M61" s="438"/>
      <c r="N61" s="433"/>
      <c r="O61" s="350">
        <f t="shared" si="6"/>
        <v>0</v>
      </c>
      <c r="P61" s="350">
        <f t="shared" si="7"/>
        <v>0</v>
      </c>
      <c r="Q61" s="350"/>
      <c r="R61" s="350">
        <f t="shared" si="8"/>
        <v>0</v>
      </c>
      <c r="S61" s="350">
        <f t="shared" si="9"/>
        <v>0</v>
      </c>
      <c r="T61" s="438"/>
      <c r="U61" s="433"/>
      <c r="V61" s="350">
        <f t="shared" si="10"/>
        <v>0</v>
      </c>
      <c r="W61" s="350">
        <f t="shared" si="11"/>
        <v>0</v>
      </c>
      <c r="X61" s="351"/>
      <c r="Y61" s="350">
        <f t="shared" si="12"/>
        <v>0</v>
      </c>
      <c r="Z61" s="350">
        <f t="shared" si="13"/>
        <v>0</v>
      </c>
      <c r="AA61" s="324"/>
      <c r="AB61" s="433"/>
      <c r="AC61" s="350">
        <f t="shared" si="14"/>
        <v>0</v>
      </c>
      <c r="AD61" s="350">
        <f t="shared" si="15"/>
        <v>0</v>
      </c>
      <c r="AE61" s="351"/>
      <c r="AF61" s="350">
        <f t="shared" si="16"/>
        <v>0</v>
      </c>
      <c r="AG61" s="350">
        <f t="shared" si="17"/>
        <v>0</v>
      </c>
      <c r="AH61" s="324"/>
      <c r="AI61" s="433"/>
      <c r="AJ61" s="350">
        <f t="shared" si="18"/>
        <v>0</v>
      </c>
      <c r="AK61" s="350">
        <f t="shared" si="19"/>
        <v>0</v>
      </c>
      <c r="AL61" s="351"/>
      <c r="AM61" s="350">
        <f t="shared" si="20"/>
        <v>0</v>
      </c>
      <c r="AN61" s="350">
        <f t="shared" si="21"/>
        <v>0</v>
      </c>
      <c r="AO61" s="324"/>
      <c r="AP61" s="433"/>
      <c r="AQ61" s="350">
        <f t="shared" si="22"/>
        <v>0</v>
      </c>
      <c r="AR61" s="350">
        <f t="shared" si="23"/>
        <v>0</v>
      </c>
      <c r="AS61" s="351"/>
      <c r="AT61" s="350">
        <f t="shared" si="24"/>
        <v>0</v>
      </c>
      <c r="AU61" s="350">
        <f t="shared" si="25"/>
        <v>0</v>
      </c>
      <c r="AV61" s="324"/>
      <c r="AW61" s="433"/>
      <c r="AX61" s="350">
        <f t="shared" si="26"/>
        <v>0</v>
      </c>
      <c r="AY61" s="350">
        <f t="shared" si="27"/>
        <v>0</v>
      </c>
      <c r="AZ61" s="351"/>
      <c r="BA61" s="350">
        <f t="shared" si="28"/>
        <v>0</v>
      </c>
      <c r="BB61" s="350">
        <f t="shared" si="29"/>
        <v>0</v>
      </c>
      <c r="BC61" s="438"/>
      <c r="BD61" s="433"/>
      <c r="BE61" s="350">
        <f t="shared" si="30"/>
        <v>0</v>
      </c>
      <c r="BF61" s="350">
        <f t="shared" si="31"/>
        <v>0</v>
      </c>
      <c r="BG61" s="351"/>
      <c r="BH61" s="350">
        <f t="shared" si="32"/>
        <v>0</v>
      </c>
      <c r="BI61" s="350">
        <f t="shared" si="33"/>
        <v>0</v>
      </c>
      <c r="BJ61" s="322" t="s">
        <v>526</v>
      </c>
      <c r="BK61" s="433"/>
      <c r="BL61" s="350">
        <f t="shared" si="34"/>
        <v>0</v>
      </c>
      <c r="BM61" s="350">
        <f t="shared" si="35"/>
        <v>0</v>
      </c>
      <c r="BN61" s="351"/>
      <c r="BO61" s="350">
        <f t="shared" si="36"/>
        <v>0</v>
      </c>
      <c r="BP61" s="350">
        <f t="shared" si="37"/>
        <v>0</v>
      </c>
      <c r="BQ61" s="324"/>
      <c r="BR61" s="323" t="s">
        <v>528</v>
      </c>
      <c r="BS61" s="350">
        <f t="shared" si="38"/>
        <v>0</v>
      </c>
      <c r="BT61" s="350">
        <f t="shared" si="39"/>
        <v>1</v>
      </c>
      <c r="BU61" s="238"/>
      <c r="BV61" s="74" t="s">
        <v>525</v>
      </c>
      <c r="BW61" s="908"/>
    </row>
    <row r="62" spans="1:77" ht="12.95" customHeight="1" thickBot="1" x14ac:dyDescent="0.25">
      <c r="A62" s="234"/>
      <c r="C62" s="350"/>
      <c r="D62" s="350"/>
      <c r="E62" s="350"/>
      <c r="F62" s="69"/>
      <c r="G62" s="69"/>
      <c r="H62" s="351"/>
      <c r="I62" s="351"/>
      <c r="J62" s="351"/>
      <c r="K62" s="350"/>
      <c r="L62" s="350"/>
      <c r="M62" s="69"/>
      <c r="N62" s="69"/>
      <c r="O62" s="351"/>
      <c r="P62" s="351"/>
      <c r="Q62" s="351"/>
      <c r="R62" s="351"/>
      <c r="S62" s="351"/>
      <c r="T62" s="69"/>
      <c r="U62" s="69"/>
      <c r="V62" s="351"/>
      <c r="W62" s="351"/>
      <c r="X62" s="351"/>
      <c r="Y62" s="351"/>
      <c r="Z62" s="351"/>
      <c r="AA62" s="69"/>
      <c r="AB62" s="69"/>
      <c r="AC62" s="351"/>
      <c r="AD62" s="351"/>
      <c r="AE62" s="351"/>
      <c r="AF62" s="351"/>
      <c r="AG62" s="351"/>
      <c r="AH62" s="69"/>
      <c r="AI62" s="69"/>
      <c r="AJ62" s="351"/>
      <c r="AK62" s="351"/>
      <c r="AL62" s="351"/>
      <c r="AM62" s="351"/>
      <c r="AN62" s="351"/>
      <c r="AO62" s="69"/>
      <c r="AP62" s="69"/>
      <c r="AQ62" s="351"/>
      <c r="AR62" s="351"/>
      <c r="AS62" s="351"/>
      <c r="AT62" s="351"/>
      <c r="AU62" s="351"/>
      <c r="AV62" s="69"/>
      <c r="AW62" s="69"/>
      <c r="AX62" s="351"/>
      <c r="AY62" s="351"/>
      <c r="AZ62" s="351"/>
      <c r="BA62" s="351"/>
      <c r="BB62" s="351"/>
      <c r="BC62" s="69"/>
      <c r="BD62" s="69"/>
      <c r="BE62" s="351"/>
      <c r="BF62" s="351"/>
      <c r="BG62" s="351"/>
      <c r="BH62" s="351"/>
      <c r="BI62" s="351"/>
      <c r="BJ62" s="69"/>
      <c r="BK62" s="69"/>
      <c r="BL62" s="351"/>
      <c r="BM62" s="351"/>
      <c r="BN62" s="351"/>
      <c r="BO62" s="351"/>
      <c r="BP62" s="351"/>
      <c r="BQ62" s="69"/>
      <c r="BR62" s="69"/>
      <c r="BS62" s="238"/>
      <c r="BT62" s="238"/>
      <c r="BU62" s="238"/>
      <c r="BV62" s="77"/>
      <c r="BW62" s="77"/>
      <c r="BX62" s="69"/>
      <c r="BY62" s="76"/>
    </row>
    <row r="63" spans="1:77" x14ac:dyDescent="0.2">
      <c r="A63" s="927" t="s">
        <v>556</v>
      </c>
      <c r="B63" s="72" t="s">
        <v>522</v>
      </c>
      <c r="C63" s="350"/>
      <c r="D63" s="350"/>
      <c r="E63" s="350"/>
      <c r="F63" s="423"/>
      <c r="G63" s="341">
        <f>SUM(H4:H61)</f>
        <v>1</v>
      </c>
      <c r="H63" s="351"/>
      <c r="I63" s="351"/>
      <c r="J63" s="351"/>
      <c r="K63" s="350"/>
      <c r="L63" s="350"/>
      <c r="M63" s="330">
        <f>SUM(K4:K61)</f>
        <v>0</v>
      </c>
      <c r="N63" s="341">
        <f>SUM(O4:O61)</f>
        <v>3</v>
      </c>
      <c r="O63" s="351"/>
      <c r="P63" s="351"/>
      <c r="Q63" s="351"/>
      <c r="R63" s="351"/>
      <c r="S63" s="351"/>
      <c r="T63" s="330">
        <f>SUM(R4:R61)</f>
        <v>1</v>
      </c>
      <c r="U63" s="321">
        <f>SUM(V4:V61)</f>
        <v>1</v>
      </c>
      <c r="V63" s="351"/>
      <c r="W63" s="351"/>
      <c r="X63" s="351"/>
      <c r="Y63" s="351"/>
      <c r="Z63" s="351"/>
      <c r="AA63" s="423"/>
      <c r="AB63" s="321">
        <f>SUM(AC4:AC61)</f>
        <v>1</v>
      </c>
      <c r="AC63" s="351"/>
      <c r="AD63" s="351"/>
      <c r="AE63" s="351"/>
      <c r="AF63" s="351"/>
      <c r="AG63" s="351"/>
      <c r="AH63" s="318"/>
      <c r="AI63" s="321">
        <f>SUM(AJ4:AJ61)</f>
        <v>4</v>
      </c>
      <c r="AJ63" s="351"/>
      <c r="AK63" s="351"/>
      <c r="AL63" s="351"/>
      <c r="AM63" s="351"/>
      <c r="AN63" s="351"/>
      <c r="AO63" s="423"/>
      <c r="AP63" s="321">
        <f>SUM(AQ4:AQ61)</f>
        <v>1</v>
      </c>
      <c r="AQ63" s="351"/>
      <c r="AR63" s="351"/>
      <c r="AS63" s="351"/>
      <c r="AT63" s="351"/>
      <c r="AU63" s="351"/>
      <c r="AV63" s="423"/>
      <c r="AW63" s="321">
        <f>SUM(AX4:AX61)</f>
        <v>2</v>
      </c>
      <c r="AX63" s="351"/>
      <c r="AY63" s="351"/>
      <c r="AZ63" s="351"/>
      <c r="BA63" s="351"/>
      <c r="BB63" s="351"/>
      <c r="BC63" s="330">
        <f>SUM(BA4:BA61)</f>
        <v>0</v>
      </c>
      <c r="BD63" s="321">
        <f>SUM(BE4:BE61)</f>
        <v>1</v>
      </c>
      <c r="BE63" s="351"/>
      <c r="BF63" s="351"/>
      <c r="BG63" s="351"/>
      <c r="BH63" s="351"/>
      <c r="BI63" s="351"/>
      <c r="BJ63" s="330">
        <f>SUM(BH4:BH61)</f>
        <v>0</v>
      </c>
      <c r="BK63" s="321">
        <f>SUM(BL4:BL61)</f>
        <v>4</v>
      </c>
      <c r="BL63" s="351"/>
      <c r="BM63" s="351"/>
      <c r="BN63" s="351"/>
      <c r="BO63" s="351"/>
      <c r="BP63" s="351"/>
      <c r="BQ63" s="330">
        <f>SUM(BO4:BO61)</f>
        <v>2</v>
      </c>
      <c r="BR63" s="321">
        <f>SUM(BS4:BS61)</f>
        <v>3</v>
      </c>
      <c r="BS63" s="238"/>
      <c r="BT63" s="238"/>
      <c r="BU63" s="238"/>
      <c r="BV63" s="72" t="s">
        <v>522</v>
      </c>
      <c r="BW63" s="911" t="s">
        <v>556</v>
      </c>
      <c r="BX63" s="346">
        <f>SUM(F63:BR63)</f>
        <v>24</v>
      </c>
    </row>
    <row r="64" spans="1:77" ht="15" customHeight="1" thickBot="1" x14ac:dyDescent="0.25">
      <c r="A64" s="928"/>
      <c r="B64" s="78" t="s">
        <v>525</v>
      </c>
      <c r="C64" s="350"/>
      <c r="D64" s="350"/>
      <c r="E64" s="350"/>
      <c r="F64" s="424"/>
      <c r="G64" s="323">
        <f>SUM(I4:I61)</f>
        <v>0</v>
      </c>
      <c r="H64" s="351"/>
      <c r="I64" s="351"/>
      <c r="J64" s="351"/>
      <c r="K64" s="350"/>
      <c r="L64" s="350"/>
      <c r="M64" s="352">
        <f>SUM(L4:L61)</f>
        <v>0</v>
      </c>
      <c r="N64" s="323">
        <f>SUM(P4:P61)</f>
        <v>1</v>
      </c>
      <c r="O64" s="351"/>
      <c r="P64" s="351"/>
      <c r="Q64" s="351"/>
      <c r="R64" s="351"/>
      <c r="S64" s="351"/>
      <c r="T64" s="322">
        <f>SUM(S4:S61)</f>
        <v>0</v>
      </c>
      <c r="U64" s="323">
        <f>SUM(W4:W61)</f>
        <v>4</v>
      </c>
      <c r="V64" s="351"/>
      <c r="W64" s="351"/>
      <c r="X64" s="351"/>
      <c r="Y64" s="351"/>
      <c r="Z64" s="351"/>
      <c r="AA64" s="324"/>
      <c r="AB64" s="323">
        <f>SUM(AD4:AD61)</f>
        <v>3</v>
      </c>
      <c r="AC64" s="351"/>
      <c r="AD64" s="351"/>
      <c r="AE64" s="351"/>
      <c r="AF64" s="351"/>
      <c r="AG64" s="351"/>
      <c r="AH64" s="324"/>
      <c r="AI64" s="323">
        <f>SUM(AK4:AK61)</f>
        <v>1</v>
      </c>
      <c r="AJ64" s="351"/>
      <c r="AK64" s="351"/>
      <c r="AL64" s="351"/>
      <c r="AM64" s="351"/>
      <c r="AN64" s="351"/>
      <c r="AO64" s="324"/>
      <c r="AP64" s="323">
        <f>SUM(AR4:AR61)</f>
        <v>2</v>
      </c>
      <c r="AQ64" s="351"/>
      <c r="AR64" s="351"/>
      <c r="AS64" s="351"/>
      <c r="AT64" s="351"/>
      <c r="AU64" s="351"/>
      <c r="AV64" s="324"/>
      <c r="AW64" s="323">
        <f>SUM(AY4:AY61)</f>
        <v>1</v>
      </c>
      <c r="AX64" s="351"/>
      <c r="AY64" s="351"/>
      <c r="AZ64" s="351"/>
      <c r="BA64" s="351"/>
      <c r="BB64" s="351"/>
      <c r="BC64" s="322">
        <f>SUM(BB4:BB61)</f>
        <v>0</v>
      </c>
      <c r="BD64" s="323">
        <f>SUM(BF4:BF61)</f>
        <v>3</v>
      </c>
      <c r="BE64" s="351"/>
      <c r="BF64" s="351"/>
      <c r="BG64" s="351"/>
      <c r="BH64" s="351"/>
      <c r="BI64" s="351"/>
      <c r="BJ64" s="322">
        <f>SUM(BI4:BI61)</f>
        <v>0</v>
      </c>
      <c r="BK64" s="323">
        <f>SUM(BM4:BM61)</f>
        <v>3</v>
      </c>
      <c r="BL64" s="351"/>
      <c r="BM64" s="351"/>
      <c r="BN64" s="351"/>
      <c r="BO64" s="351"/>
      <c r="BP64" s="351"/>
      <c r="BQ64" s="322">
        <f>SUM(BP4:BP61)</f>
        <v>1</v>
      </c>
      <c r="BR64" s="323">
        <f>SUM(BT4:BT61)</f>
        <v>4</v>
      </c>
      <c r="BS64" s="238"/>
      <c r="BT64" s="238"/>
      <c r="BU64" s="238"/>
      <c r="BV64" s="78" t="s">
        <v>525</v>
      </c>
      <c r="BW64" s="912"/>
      <c r="BX64" s="347">
        <f>SUM(F64:BR64)</f>
        <v>23</v>
      </c>
    </row>
    <row r="65" spans="1:77" ht="15" customHeight="1" thickBot="1" x14ac:dyDescent="0.25">
      <c r="A65" s="235" t="s">
        <v>557</v>
      </c>
      <c r="B65" s="314"/>
      <c r="C65" s="350"/>
      <c r="D65" s="350"/>
      <c r="E65" s="350"/>
      <c r="F65" s="428"/>
      <c r="G65" s="429">
        <f>G63+G64</f>
        <v>1</v>
      </c>
      <c r="H65" s="351"/>
      <c r="I65" s="351"/>
      <c r="J65" s="351"/>
      <c r="K65" s="350"/>
      <c r="L65" s="350"/>
      <c r="M65" s="430">
        <f>M63+M64</f>
        <v>0</v>
      </c>
      <c r="N65" s="429">
        <f>N63+N64</f>
        <v>4</v>
      </c>
      <c r="O65" s="351"/>
      <c r="P65" s="351"/>
      <c r="Q65" s="351"/>
      <c r="R65" s="351"/>
      <c r="S65" s="351"/>
      <c r="T65" s="430">
        <f>T63+T64</f>
        <v>1</v>
      </c>
      <c r="U65" s="429">
        <f>U63+U64</f>
        <v>5</v>
      </c>
      <c r="V65" s="351"/>
      <c r="W65" s="351"/>
      <c r="X65" s="351"/>
      <c r="Y65" s="351"/>
      <c r="Z65" s="351"/>
      <c r="AA65" s="428"/>
      <c r="AB65" s="429">
        <f>AB63+AB64</f>
        <v>4</v>
      </c>
      <c r="AC65" s="351"/>
      <c r="AD65" s="351"/>
      <c r="AE65" s="351"/>
      <c r="AF65" s="351"/>
      <c r="AG65" s="351"/>
      <c r="AH65" s="428"/>
      <c r="AI65" s="429">
        <f>AI63+AI64</f>
        <v>5</v>
      </c>
      <c r="AJ65" s="351"/>
      <c r="AK65" s="351"/>
      <c r="AL65" s="351"/>
      <c r="AM65" s="351"/>
      <c r="AN65" s="351"/>
      <c r="AO65" s="428"/>
      <c r="AP65" s="429">
        <f>AP63+AP64</f>
        <v>3</v>
      </c>
      <c r="AQ65" s="351"/>
      <c r="AR65" s="351"/>
      <c r="AS65" s="351"/>
      <c r="AT65" s="351"/>
      <c r="AU65" s="351"/>
      <c r="AV65" s="428"/>
      <c r="AW65" s="429">
        <f>AW63+AW64</f>
        <v>3</v>
      </c>
      <c r="AX65" s="351"/>
      <c r="AY65" s="351"/>
      <c r="AZ65" s="351"/>
      <c r="BA65" s="351"/>
      <c r="BB65" s="351"/>
      <c r="BC65" s="430">
        <f>BC63+BC64</f>
        <v>0</v>
      </c>
      <c r="BD65" s="429">
        <f>BD63+BD64</f>
        <v>4</v>
      </c>
      <c r="BE65" s="351"/>
      <c r="BF65" s="351"/>
      <c r="BG65" s="351"/>
      <c r="BH65" s="351"/>
      <c r="BI65" s="351"/>
      <c r="BJ65" s="430">
        <f>BJ63+BJ64</f>
        <v>0</v>
      </c>
      <c r="BK65" s="429">
        <f>BK63+BK64</f>
        <v>7</v>
      </c>
      <c r="BL65" s="351"/>
      <c r="BM65" s="351"/>
      <c r="BN65" s="351"/>
      <c r="BO65" s="351"/>
      <c r="BP65" s="351"/>
      <c r="BQ65" s="430">
        <f>BQ63+BQ64</f>
        <v>3</v>
      </c>
      <c r="BR65" s="429">
        <f>BR63+BR64</f>
        <v>7</v>
      </c>
      <c r="BS65" s="238"/>
      <c r="BT65" s="238"/>
      <c r="BU65" s="238"/>
      <c r="BV65" s="314"/>
      <c r="BW65" s="232" t="s">
        <v>557</v>
      </c>
      <c r="BX65" s="348">
        <f>SUM(F65:BR65)</f>
        <v>47</v>
      </c>
    </row>
    <row r="66" spans="1:77" ht="12.95" customHeight="1" thickBot="1" x14ac:dyDescent="0.25">
      <c r="A66" s="234"/>
      <c r="C66" s="350"/>
      <c r="D66" s="350"/>
      <c r="E66" s="350"/>
      <c r="F66" s="69"/>
      <c r="G66" s="69"/>
      <c r="H66" s="351"/>
      <c r="I66" s="351"/>
      <c r="J66" s="351"/>
      <c r="K66" s="350"/>
      <c r="L66" s="350"/>
      <c r="M66" s="69"/>
      <c r="N66" s="69"/>
      <c r="O66" s="351"/>
      <c r="P66" s="351"/>
      <c r="Q66" s="351"/>
      <c r="R66" s="351"/>
      <c r="S66" s="351"/>
      <c r="T66" s="69"/>
      <c r="U66" s="69"/>
      <c r="V66" s="351"/>
      <c r="W66" s="351"/>
      <c r="X66" s="351"/>
      <c r="Y66" s="351"/>
      <c r="Z66" s="351"/>
      <c r="AA66" s="69"/>
      <c r="AB66" s="69"/>
      <c r="AC66" s="351"/>
      <c r="AD66" s="351"/>
      <c r="AE66" s="351"/>
      <c r="AF66" s="351"/>
      <c r="AG66" s="351"/>
      <c r="AH66" s="69"/>
      <c r="AI66" s="69"/>
      <c r="AJ66" s="351"/>
      <c r="AK66" s="351"/>
      <c r="AL66" s="351"/>
      <c r="AM66" s="351"/>
      <c r="AN66" s="351"/>
      <c r="AO66" s="69"/>
      <c r="AP66" s="69"/>
      <c r="AQ66" s="351"/>
      <c r="AR66" s="351"/>
      <c r="AS66" s="351"/>
      <c r="AT66" s="351"/>
      <c r="AU66" s="351"/>
      <c r="AV66" s="69"/>
      <c r="AW66" s="69"/>
      <c r="AX66" s="351"/>
      <c r="AY66" s="351"/>
      <c r="AZ66" s="351"/>
      <c r="BA66" s="351"/>
      <c r="BB66" s="351"/>
      <c r="BC66" s="69"/>
      <c r="BD66" s="69"/>
      <c r="BE66" s="351"/>
      <c r="BF66" s="351"/>
      <c r="BG66" s="351"/>
      <c r="BH66" s="351"/>
      <c r="BI66" s="351"/>
      <c r="BJ66" s="69"/>
      <c r="BK66" s="69"/>
      <c r="BL66" s="351"/>
      <c r="BM66" s="351"/>
      <c r="BN66" s="351"/>
      <c r="BO66" s="351"/>
      <c r="BP66" s="351"/>
      <c r="BQ66" s="69"/>
      <c r="BR66" s="69"/>
      <c r="BS66" s="238"/>
      <c r="BT66" s="238"/>
      <c r="BU66" s="238"/>
      <c r="BV66" s="77"/>
      <c r="BW66" s="77"/>
      <c r="BX66" s="69"/>
      <c r="BY66" s="76"/>
    </row>
    <row r="67" spans="1:77" ht="12.95" customHeight="1" thickBot="1" x14ac:dyDescent="0.25">
      <c r="A67" s="427" t="s">
        <v>558</v>
      </c>
      <c r="B67" s="426"/>
      <c r="C67" s="350"/>
      <c r="D67" s="350"/>
      <c r="E67" s="350"/>
      <c r="F67" s="901">
        <f>F65+G65+F66+G66</f>
        <v>1</v>
      </c>
      <c r="G67" s="902"/>
      <c r="H67" s="351"/>
      <c r="I67" s="351"/>
      <c r="J67" s="351"/>
      <c r="K67" s="350"/>
      <c r="L67" s="350"/>
      <c r="M67" s="901">
        <f>M65+N65+M66+N66</f>
        <v>4</v>
      </c>
      <c r="N67" s="902"/>
      <c r="O67" s="351"/>
      <c r="P67" s="351"/>
      <c r="Q67" s="351"/>
      <c r="R67" s="351"/>
      <c r="S67" s="351"/>
      <c r="T67" s="901">
        <f>T65+U65+T66+U66</f>
        <v>6</v>
      </c>
      <c r="U67" s="902"/>
      <c r="V67" s="351"/>
      <c r="W67" s="351"/>
      <c r="X67" s="351"/>
      <c r="Y67" s="351"/>
      <c r="Z67" s="351"/>
      <c r="AA67" s="901">
        <f>AA65+AB65+AA66+AB66</f>
        <v>4</v>
      </c>
      <c r="AB67" s="902"/>
      <c r="AC67" s="351"/>
      <c r="AD67" s="351"/>
      <c r="AE67" s="351"/>
      <c r="AF67" s="351"/>
      <c r="AG67" s="351"/>
      <c r="AH67" s="901">
        <f>AH65+AI65+AH66+AI66</f>
        <v>5</v>
      </c>
      <c r="AI67" s="902"/>
      <c r="AJ67" s="351"/>
      <c r="AK67" s="351"/>
      <c r="AL67" s="351"/>
      <c r="AM67" s="351"/>
      <c r="AN67" s="351"/>
      <c r="AO67" s="901">
        <f>AO65+AP65+AO66+AP66</f>
        <v>3</v>
      </c>
      <c r="AP67" s="902"/>
      <c r="AQ67" s="351"/>
      <c r="AR67" s="351"/>
      <c r="AS67" s="351"/>
      <c r="AT67" s="351"/>
      <c r="AU67" s="351"/>
      <c r="AV67" s="901">
        <f>AV65+AW65+AV66+AW66</f>
        <v>3</v>
      </c>
      <c r="AW67" s="902"/>
      <c r="AX67" s="351"/>
      <c r="AY67" s="351"/>
      <c r="AZ67" s="351"/>
      <c r="BA67" s="351"/>
      <c r="BB67" s="351"/>
      <c r="BC67" s="901">
        <f>BC65+BD65+BC66+BD66</f>
        <v>4</v>
      </c>
      <c r="BD67" s="902"/>
      <c r="BE67" s="351"/>
      <c r="BF67" s="351"/>
      <c r="BG67" s="351"/>
      <c r="BH67" s="351"/>
      <c r="BI67" s="351"/>
      <c r="BJ67" s="901">
        <f>BJ65+BK65+BJ66+BK66</f>
        <v>7</v>
      </c>
      <c r="BK67" s="902"/>
      <c r="BL67" s="351"/>
      <c r="BM67" s="351"/>
      <c r="BN67" s="351"/>
      <c r="BO67" s="351"/>
      <c r="BP67" s="351"/>
      <c r="BQ67" s="901">
        <f>BQ65+BR65+BQ66+BR66</f>
        <v>10</v>
      </c>
      <c r="BR67" s="902"/>
      <c r="BS67" s="238"/>
      <c r="BT67" s="238"/>
      <c r="BU67" s="238"/>
      <c r="BV67" s="426"/>
      <c r="BW67" s="425" t="s">
        <v>558</v>
      </c>
      <c r="BX67" s="348">
        <f>SUM(F67:BR67)</f>
        <v>47</v>
      </c>
      <c r="BY67" s="76"/>
    </row>
    <row r="68" spans="1:77" ht="12.95" customHeight="1" thickBot="1" x14ac:dyDescent="0.25">
      <c r="A68" s="234"/>
      <c r="C68" s="350"/>
      <c r="D68" s="350"/>
      <c r="E68" s="350"/>
      <c r="F68" s="69"/>
      <c r="G68" s="69"/>
      <c r="H68" s="351"/>
      <c r="I68" s="351"/>
      <c r="J68" s="351"/>
      <c r="K68" s="350"/>
      <c r="L68" s="350"/>
      <c r="M68" s="69"/>
      <c r="N68" s="69"/>
      <c r="O68" s="351"/>
      <c r="P68" s="351"/>
      <c r="Q68" s="351"/>
      <c r="R68" s="351"/>
      <c r="S68" s="351"/>
      <c r="T68" s="69"/>
      <c r="U68" s="69"/>
      <c r="V68" s="351"/>
      <c r="W68" s="351"/>
      <c r="X68" s="351"/>
      <c r="Y68" s="351"/>
      <c r="Z68" s="351"/>
      <c r="AA68" s="69"/>
      <c r="AB68" s="69"/>
      <c r="AC68" s="351"/>
      <c r="AD68" s="351"/>
      <c r="AE68" s="351"/>
      <c r="AF68" s="351"/>
      <c r="AG68" s="351"/>
      <c r="AH68" s="69"/>
      <c r="AI68" s="69"/>
      <c r="AJ68" s="351"/>
      <c r="AK68" s="351"/>
      <c r="AL68" s="351"/>
      <c r="AM68" s="351"/>
      <c r="AN68" s="351"/>
      <c r="AO68" s="69"/>
      <c r="AP68" s="69"/>
      <c r="AQ68" s="351"/>
      <c r="AR68" s="351"/>
      <c r="AS68" s="351"/>
      <c r="AT68" s="351"/>
      <c r="AU68" s="351"/>
      <c r="AV68" s="69"/>
      <c r="AW68" s="69"/>
      <c r="AX68" s="351"/>
      <c r="AY68" s="351"/>
      <c r="AZ68" s="351"/>
      <c r="BA68" s="351"/>
      <c r="BB68" s="351"/>
      <c r="BC68" s="69"/>
      <c r="BD68" s="69"/>
      <c r="BE68" s="351"/>
      <c r="BF68" s="351"/>
      <c r="BG68" s="351"/>
      <c r="BH68" s="351"/>
      <c r="BI68" s="351"/>
      <c r="BJ68" s="69"/>
      <c r="BK68" s="69"/>
      <c r="BL68" s="351"/>
      <c r="BM68" s="351"/>
      <c r="BN68" s="351"/>
      <c r="BO68" s="351"/>
      <c r="BP68" s="351"/>
      <c r="BQ68" s="69"/>
      <c r="BR68" s="69"/>
      <c r="BS68" s="238"/>
      <c r="BT68" s="238"/>
      <c r="BU68" s="238"/>
      <c r="BV68" s="77"/>
      <c r="BW68" s="77"/>
      <c r="BX68" s="69"/>
      <c r="BY68" s="76"/>
    </row>
    <row r="69" spans="1:77" ht="13.5" thickBot="1" x14ac:dyDescent="0.25">
      <c r="A69" s="236" t="s">
        <v>559</v>
      </c>
      <c r="B69" s="83"/>
      <c r="C69" s="350"/>
      <c r="D69" s="350"/>
      <c r="E69" s="350"/>
      <c r="F69" s="345"/>
      <c r="G69" s="344">
        <v>1</v>
      </c>
      <c r="H69" s="351"/>
      <c r="I69" s="351"/>
      <c r="J69" s="351"/>
      <c r="K69" s="350"/>
      <c r="L69" s="350"/>
      <c r="M69" s="343"/>
      <c r="N69" s="344">
        <v>1</v>
      </c>
      <c r="O69" s="351"/>
      <c r="P69" s="351"/>
      <c r="Q69" s="351"/>
      <c r="R69" s="351"/>
      <c r="S69" s="351"/>
      <c r="T69" s="343">
        <v>3</v>
      </c>
      <c r="U69" s="344">
        <v>3</v>
      </c>
      <c r="V69" s="351"/>
      <c r="W69" s="351"/>
      <c r="X69" s="351"/>
      <c r="Y69" s="351"/>
      <c r="Z69" s="351"/>
      <c r="AA69" s="345"/>
      <c r="AB69" s="344">
        <v>4</v>
      </c>
      <c r="AC69" s="351"/>
      <c r="AD69" s="351"/>
      <c r="AE69" s="351"/>
      <c r="AF69" s="351"/>
      <c r="AG69" s="351"/>
      <c r="AH69" s="345"/>
      <c r="AI69" s="344">
        <v>4</v>
      </c>
      <c r="AJ69" s="351"/>
      <c r="AK69" s="351"/>
      <c r="AL69" s="351"/>
      <c r="AM69" s="351"/>
      <c r="AN69" s="351"/>
      <c r="AO69" s="345"/>
      <c r="AP69" s="344">
        <v>5</v>
      </c>
      <c r="AQ69" s="351"/>
      <c r="AR69" s="351"/>
      <c r="AS69" s="351"/>
      <c r="AT69" s="351"/>
      <c r="AU69" s="351"/>
      <c r="AV69" s="345"/>
      <c r="AW69" s="344">
        <v>2</v>
      </c>
      <c r="AX69" s="351"/>
      <c r="AY69" s="351"/>
      <c r="AZ69" s="351"/>
      <c r="BA69" s="351"/>
      <c r="BB69" s="351"/>
      <c r="BC69" s="343"/>
      <c r="BD69" s="344">
        <v>4</v>
      </c>
      <c r="BE69" s="351"/>
      <c r="BF69" s="351"/>
      <c r="BG69" s="351"/>
      <c r="BH69" s="351"/>
      <c r="BI69" s="351"/>
      <c r="BJ69" s="343">
        <v>1</v>
      </c>
      <c r="BK69" s="344">
        <v>6</v>
      </c>
      <c r="BL69" s="351"/>
      <c r="BM69" s="351"/>
      <c r="BN69" s="351"/>
      <c r="BO69" s="351"/>
      <c r="BP69" s="351"/>
      <c r="BQ69" s="343">
        <v>3</v>
      </c>
      <c r="BR69" s="344">
        <v>10</v>
      </c>
      <c r="BS69" s="238"/>
      <c r="BT69" s="238"/>
      <c r="BU69" s="238"/>
      <c r="BV69" s="83"/>
      <c r="BW69" s="82" t="s">
        <v>559</v>
      </c>
      <c r="BX69" s="348">
        <f>SUM(F69:BR69)</f>
        <v>47</v>
      </c>
    </row>
    <row r="70" spans="1:77" x14ac:dyDescent="0.2">
      <c r="C70" s="350"/>
      <c r="D70" s="350"/>
      <c r="E70" s="350"/>
      <c r="F70" s="77"/>
      <c r="G70" s="77"/>
      <c r="H70" s="350"/>
      <c r="I70" s="350"/>
      <c r="J70" s="350"/>
      <c r="K70" s="350"/>
      <c r="L70" s="350"/>
      <c r="M70" s="77"/>
      <c r="N70" s="77"/>
      <c r="O70" s="350"/>
      <c r="P70" s="350"/>
      <c r="Q70" s="350"/>
      <c r="R70" s="350"/>
      <c r="S70" s="350"/>
      <c r="T70" s="77"/>
      <c r="U70" s="77"/>
      <c r="V70" s="350"/>
      <c r="W70" s="350"/>
      <c r="X70" s="350"/>
      <c r="Y70" s="350"/>
      <c r="Z70" s="350"/>
      <c r="AA70" s="77"/>
      <c r="AB70" s="77"/>
      <c r="AC70" s="350"/>
      <c r="AD70" s="350"/>
      <c r="AE70" s="350"/>
      <c r="AF70" s="350"/>
      <c r="AG70" s="350"/>
      <c r="AH70" s="77"/>
      <c r="AI70" s="77"/>
      <c r="AJ70" s="350"/>
      <c r="AK70" s="350"/>
      <c r="AL70" s="350"/>
      <c r="AM70" s="350"/>
      <c r="AN70" s="350"/>
      <c r="AO70" s="77"/>
      <c r="AP70" s="77"/>
      <c r="AQ70" s="350"/>
      <c r="AR70" s="350"/>
      <c r="AS70" s="350"/>
      <c r="AT70" s="350"/>
      <c r="AU70" s="350"/>
      <c r="AV70" s="77"/>
      <c r="AW70" s="77"/>
      <c r="AX70" s="350"/>
      <c r="AY70" s="350"/>
      <c r="AZ70" s="350"/>
      <c r="BA70" s="350"/>
      <c r="BB70" s="350"/>
      <c r="BC70" s="77"/>
      <c r="BD70" s="77"/>
      <c r="BE70" s="350"/>
      <c r="BF70" s="350"/>
      <c r="BG70" s="350"/>
      <c r="BH70" s="350"/>
      <c r="BI70" s="350"/>
      <c r="BJ70" s="77"/>
      <c r="BK70" s="77"/>
      <c r="BL70" s="350"/>
      <c r="BM70" s="350"/>
      <c r="BN70" s="350"/>
      <c r="BO70" s="350"/>
      <c r="BP70" s="350"/>
      <c r="BQ70" s="77"/>
      <c r="BR70" s="77"/>
      <c r="BS70" s="77"/>
      <c r="BT70" s="77"/>
      <c r="BU70" s="77"/>
    </row>
    <row r="71" spans="1:77" x14ac:dyDescent="0.2">
      <c r="C71" s="350"/>
      <c r="D71" s="350"/>
      <c r="E71" s="350"/>
      <c r="F71" s="77"/>
      <c r="G71" s="77"/>
      <c r="H71" s="350"/>
      <c r="I71" s="350"/>
      <c r="J71" s="350"/>
      <c r="K71" s="350"/>
      <c r="L71" s="350"/>
      <c r="M71" s="77"/>
      <c r="N71" s="77"/>
      <c r="O71" s="350"/>
      <c r="P71" s="350"/>
      <c r="Q71" s="350"/>
      <c r="R71" s="350"/>
      <c r="S71" s="350"/>
      <c r="T71" s="77"/>
      <c r="U71" s="77"/>
      <c r="V71" s="350"/>
      <c r="W71" s="350"/>
      <c r="X71" s="350"/>
      <c r="Y71" s="350"/>
      <c r="Z71" s="350"/>
      <c r="AA71" s="77"/>
      <c r="AB71" s="77"/>
      <c r="AC71" s="350"/>
      <c r="AD71" s="350"/>
      <c r="AE71" s="350"/>
      <c r="AF71" s="350"/>
      <c r="AG71" s="350"/>
      <c r="AH71" s="77"/>
      <c r="AI71" s="77"/>
      <c r="AJ71" s="350"/>
      <c r="AK71" s="350"/>
      <c r="AL71" s="350"/>
      <c r="AM71" s="350"/>
      <c r="AN71" s="350"/>
      <c r="AO71" s="77"/>
      <c r="AP71" s="77"/>
      <c r="AQ71" s="350"/>
      <c r="AR71" s="350"/>
      <c r="AS71" s="350"/>
      <c r="AT71" s="350"/>
      <c r="AU71" s="350"/>
      <c r="AV71" s="77"/>
      <c r="AW71" s="77"/>
      <c r="AX71" s="350"/>
      <c r="AY71" s="350"/>
      <c r="AZ71" s="350"/>
      <c r="BA71" s="350"/>
      <c r="BB71" s="350"/>
      <c r="BC71" s="77"/>
      <c r="BD71" s="77"/>
      <c r="BE71" s="350"/>
      <c r="BF71" s="350"/>
      <c r="BG71" s="350"/>
      <c r="BH71" s="350"/>
      <c r="BI71" s="350"/>
      <c r="BJ71" s="77"/>
      <c r="BK71" s="77"/>
      <c r="BL71" s="350"/>
      <c r="BM71" s="350"/>
      <c r="BN71" s="350"/>
      <c r="BO71" s="350"/>
      <c r="BP71" s="350"/>
      <c r="BQ71" s="77"/>
      <c r="BR71" s="77"/>
      <c r="BS71" s="77"/>
      <c r="BT71" s="77"/>
      <c r="BU71" s="77"/>
    </row>
    <row r="72" spans="1:77" x14ac:dyDescent="0.2">
      <c r="F72" s="77"/>
      <c r="G72" s="77"/>
      <c r="M72" s="77"/>
      <c r="N72" s="77"/>
      <c r="T72" s="77"/>
      <c r="U72" s="77"/>
      <c r="AA72" s="77"/>
      <c r="AB72" s="77"/>
      <c r="AH72" s="77"/>
      <c r="AI72" s="77"/>
      <c r="AO72" s="77"/>
      <c r="AP72" s="77"/>
      <c r="AV72" s="77"/>
      <c r="AW72" s="77"/>
      <c r="BC72" s="77"/>
      <c r="BD72" s="77"/>
      <c r="BJ72" s="77"/>
      <c r="BK72" s="77"/>
      <c r="BQ72" s="77"/>
      <c r="BR72" s="77"/>
    </row>
    <row r="73" spans="1:77" x14ac:dyDescent="0.2">
      <c r="C73" s="350"/>
      <c r="D73" s="350"/>
      <c r="E73" s="350"/>
      <c r="F73" s="77"/>
      <c r="H73" s="350"/>
      <c r="I73" s="350"/>
      <c r="J73" s="350"/>
      <c r="K73" s="350"/>
      <c r="L73" s="350"/>
      <c r="M73" s="77"/>
      <c r="O73" s="350"/>
      <c r="P73" s="350"/>
      <c r="Q73" s="350"/>
      <c r="R73" s="350"/>
      <c r="S73" s="350"/>
      <c r="T73" s="77"/>
      <c r="V73" s="350"/>
      <c r="W73" s="350"/>
      <c r="X73" s="350"/>
      <c r="Y73" s="350"/>
      <c r="Z73" s="350"/>
      <c r="AA73" s="77"/>
      <c r="AC73" s="350"/>
      <c r="AD73" s="350"/>
      <c r="AE73" s="350"/>
      <c r="AF73" s="350"/>
      <c r="AG73" s="350"/>
      <c r="AH73" s="77"/>
      <c r="AJ73" s="350"/>
      <c r="AK73" s="350"/>
      <c r="AL73" s="350"/>
      <c r="AM73" s="350"/>
      <c r="AN73" s="350"/>
      <c r="AO73" s="77"/>
      <c r="AQ73" s="350"/>
      <c r="AR73" s="350"/>
      <c r="AS73" s="350"/>
      <c r="AT73" s="350"/>
      <c r="AU73" s="350"/>
      <c r="AV73" s="77"/>
      <c r="AX73" s="350"/>
      <c r="AY73" s="350"/>
      <c r="AZ73" s="350"/>
      <c r="BA73" s="350"/>
      <c r="BB73" s="350"/>
      <c r="BC73" s="77"/>
      <c r="BE73" s="350"/>
      <c r="BF73" s="350"/>
      <c r="BG73" s="350"/>
      <c r="BH73" s="350"/>
      <c r="BI73" s="350"/>
      <c r="BJ73" s="77"/>
      <c r="BL73" s="350"/>
      <c r="BM73" s="350"/>
      <c r="BN73" s="350"/>
      <c r="BO73" s="350"/>
      <c r="BP73" s="350"/>
      <c r="BQ73" s="77"/>
      <c r="BS73" s="77"/>
      <c r="BT73" s="77"/>
      <c r="BU73" s="77"/>
    </row>
    <row r="74" spans="1:77" x14ac:dyDescent="0.2">
      <c r="C74" s="350"/>
      <c r="D74" s="350"/>
      <c r="E74" s="350"/>
      <c r="F74" s="77"/>
      <c r="G74" s="77"/>
      <c r="H74" s="350"/>
      <c r="I74" s="350"/>
      <c r="J74" s="350"/>
      <c r="K74" s="350"/>
      <c r="L74" s="350"/>
      <c r="M74" s="77"/>
      <c r="N74" s="77"/>
      <c r="O74" s="350"/>
      <c r="P74" s="350"/>
      <c r="Q74" s="350"/>
      <c r="R74" s="350"/>
      <c r="S74" s="350"/>
      <c r="T74" s="77"/>
      <c r="U74" s="77"/>
      <c r="V74" s="350"/>
      <c r="W74" s="350"/>
      <c r="X74" s="350"/>
      <c r="Y74" s="350"/>
      <c r="Z74" s="350"/>
      <c r="AA74" s="77"/>
      <c r="AB74" s="77"/>
      <c r="AC74" s="350"/>
      <c r="AD74" s="350"/>
      <c r="AE74" s="350"/>
      <c r="AF74" s="350"/>
      <c r="AG74" s="350"/>
      <c r="AH74" s="77"/>
      <c r="AI74" s="77"/>
      <c r="AJ74" s="350"/>
      <c r="AK74" s="350"/>
      <c r="AL74" s="350"/>
      <c r="AM74" s="350"/>
      <c r="AN74" s="350"/>
      <c r="AO74" s="77"/>
      <c r="AP74" s="77"/>
      <c r="AQ74" s="350"/>
      <c r="AR74" s="350"/>
      <c r="AS74" s="350"/>
      <c r="AT74" s="350"/>
      <c r="AU74" s="350"/>
      <c r="AV74" s="77"/>
      <c r="AW74" s="77"/>
      <c r="AX74" s="350"/>
      <c r="AY74" s="350"/>
      <c r="AZ74" s="350"/>
      <c r="BA74" s="350"/>
      <c r="BB74" s="350"/>
      <c r="BC74" s="77"/>
      <c r="BD74" s="77"/>
      <c r="BE74" s="350"/>
      <c r="BF74" s="350"/>
      <c r="BG74" s="350"/>
      <c r="BH74" s="350"/>
      <c r="BI74" s="350"/>
      <c r="BJ74" s="77"/>
      <c r="BK74" s="77"/>
      <c r="BL74" s="350"/>
      <c r="BM74" s="350"/>
      <c r="BN74" s="350"/>
      <c r="BO74" s="350"/>
      <c r="BP74" s="350"/>
      <c r="BQ74" s="77"/>
      <c r="BR74" s="77"/>
      <c r="BS74" s="77"/>
      <c r="BT74" s="77"/>
      <c r="BU74" s="77"/>
    </row>
    <row r="75" spans="1:77" x14ac:dyDescent="0.2">
      <c r="C75" s="350"/>
      <c r="D75" s="350"/>
      <c r="E75" s="350"/>
      <c r="F75" s="77"/>
      <c r="G75" s="77"/>
      <c r="H75" s="350"/>
      <c r="I75" s="350"/>
      <c r="J75" s="350"/>
      <c r="K75" s="350"/>
      <c r="L75" s="350"/>
      <c r="M75" s="77"/>
      <c r="N75" s="77"/>
      <c r="O75" s="350"/>
      <c r="P75" s="350"/>
      <c r="Q75" s="350"/>
      <c r="R75" s="350"/>
      <c r="S75" s="350"/>
      <c r="T75" s="77"/>
      <c r="U75" s="77"/>
      <c r="V75" s="350"/>
      <c r="W75" s="350"/>
      <c r="X75" s="350"/>
      <c r="Y75" s="350"/>
      <c r="Z75" s="350"/>
      <c r="AA75" s="77"/>
      <c r="AB75" s="77"/>
      <c r="AC75" s="350"/>
      <c r="AD75" s="350"/>
      <c r="AE75" s="350"/>
      <c r="AF75" s="350"/>
      <c r="AG75" s="350"/>
      <c r="AH75" s="77"/>
      <c r="AI75" s="77"/>
      <c r="AJ75" s="350"/>
      <c r="AK75" s="350"/>
      <c r="AL75" s="350"/>
      <c r="AM75" s="350"/>
      <c r="AN75" s="350"/>
      <c r="AO75" s="77"/>
      <c r="AP75" s="77"/>
      <c r="AQ75" s="350"/>
      <c r="AR75" s="350"/>
      <c r="AS75" s="350"/>
      <c r="AT75" s="350"/>
      <c r="AU75" s="350"/>
      <c r="AV75" s="77"/>
      <c r="AW75" s="77"/>
      <c r="AX75" s="350"/>
      <c r="AY75" s="350"/>
      <c r="AZ75" s="350"/>
      <c r="BA75" s="350"/>
      <c r="BB75" s="350"/>
      <c r="BC75" s="77"/>
      <c r="BD75" s="77"/>
      <c r="BE75" s="350"/>
      <c r="BF75" s="350"/>
      <c r="BG75" s="350"/>
      <c r="BH75" s="350"/>
      <c r="BI75" s="350"/>
      <c r="BJ75" s="77"/>
      <c r="BK75" s="77"/>
      <c r="BL75" s="350"/>
      <c r="BM75" s="350"/>
      <c r="BN75" s="350"/>
      <c r="BO75" s="350"/>
      <c r="BP75" s="350"/>
      <c r="BQ75" s="77"/>
      <c r="BR75" s="77"/>
      <c r="BS75" s="77"/>
      <c r="BT75" s="77"/>
      <c r="BU75" s="77"/>
    </row>
    <row r="76" spans="1:77" x14ac:dyDescent="0.2">
      <c r="C76" s="350"/>
      <c r="D76" s="350"/>
      <c r="E76" s="350"/>
      <c r="F76" s="77"/>
      <c r="G76" s="77"/>
      <c r="H76" s="350"/>
      <c r="I76" s="350"/>
      <c r="J76" s="350"/>
      <c r="K76" s="350"/>
      <c r="L76" s="350"/>
      <c r="M76" s="77"/>
      <c r="N76" s="77"/>
      <c r="O76" s="350"/>
      <c r="P76" s="350"/>
      <c r="Q76" s="350"/>
      <c r="R76" s="350"/>
      <c r="S76" s="350"/>
      <c r="T76" s="77"/>
      <c r="U76" s="77"/>
      <c r="V76" s="350"/>
      <c r="W76" s="350"/>
      <c r="X76" s="350"/>
      <c r="Y76" s="350"/>
      <c r="Z76" s="350"/>
      <c r="AA76" s="77"/>
      <c r="AB76" s="77"/>
      <c r="AC76" s="350"/>
      <c r="AD76" s="350"/>
      <c r="AE76" s="350"/>
      <c r="AF76" s="350"/>
      <c r="AG76" s="350"/>
      <c r="AH76" s="77"/>
      <c r="AI76" s="77"/>
      <c r="AJ76" s="350"/>
      <c r="AK76" s="350"/>
      <c r="AL76" s="350"/>
      <c r="AM76" s="350"/>
      <c r="AN76" s="350"/>
      <c r="AO76" s="77"/>
      <c r="AP76" s="77"/>
      <c r="AQ76" s="350"/>
      <c r="AR76" s="350"/>
      <c r="AS76" s="350"/>
      <c r="AT76" s="350"/>
      <c r="AU76" s="350"/>
      <c r="AV76" s="77"/>
      <c r="AW76" s="77"/>
      <c r="AX76" s="350"/>
      <c r="AY76" s="350"/>
      <c r="AZ76" s="350"/>
      <c r="BA76" s="350"/>
      <c r="BB76" s="350"/>
      <c r="BC76" s="77"/>
      <c r="BD76" s="77"/>
      <c r="BE76" s="350"/>
      <c r="BF76" s="350"/>
      <c r="BG76" s="350"/>
      <c r="BH76" s="350"/>
      <c r="BI76" s="350"/>
      <c r="BJ76" s="77"/>
      <c r="BK76" s="77"/>
      <c r="BL76" s="350"/>
      <c r="BM76" s="350"/>
      <c r="BN76" s="350"/>
      <c r="BO76" s="350"/>
      <c r="BP76" s="350"/>
      <c r="BQ76" s="77"/>
      <c r="BR76" s="77"/>
      <c r="BS76" s="77"/>
      <c r="BT76" s="77"/>
      <c r="BU76" s="77"/>
    </row>
    <row r="77" spans="1:77" x14ac:dyDescent="0.2">
      <c r="C77" s="350"/>
      <c r="D77" s="350"/>
      <c r="E77" s="350"/>
      <c r="F77" s="77"/>
      <c r="G77" s="77"/>
      <c r="H77" s="350"/>
      <c r="I77" s="350"/>
      <c r="J77" s="350"/>
      <c r="K77" s="350"/>
      <c r="L77" s="350"/>
      <c r="M77" s="77"/>
      <c r="N77" s="77"/>
      <c r="O77" s="350"/>
      <c r="P77" s="350"/>
      <c r="Q77" s="350"/>
      <c r="R77" s="350"/>
      <c r="S77" s="350"/>
      <c r="T77" s="77"/>
      <c r="U77" s="77"/>
      <c r="V77" s="350"/>
      <c r="W77" s="350"/>
      <c r="X77" s="350"/>
      <c r="Y77" s="350"/>
      <c r="Z77" s="350"/>
      <c r="AA77" s="77"/>
      <c r="AB77" s="77"/>
      <c r="AC77" s="350"/>
      <c r="AD77" s="350"/>
      <c r="AE77" s="350"/>
      <c r="AF77" s="350"/>
      <c r="AG77" s="350"/>
      <c r="AH77" s="77"/>
      <c r="AI77" s="77"/>
      <c r="AJ77" s="350"/>
      <c r="AK77" s="350"/>
      <c r="AL77" s="350"/>
      <c r="AM77" s="350"/>
      <c r="AN77" s="350"/>
      <c r="AO77" s="77"/>
      <c r="AP77" s="77"/>
      <c r="AQ77" s="350"/>
      <c r="AR77" s="350"/>
      <c r="AS77" s="350"/>
      <c r="AT77" s="350"/>
      <c r="AU77" s="350"/>
      <c r="AV77" s="77"/>
      <c r="AW77" s="77"/>
      <c r="AX77" s="350"/>
      <c r="AY77" s="350"/>
      <c r="AZ77" s="350"/>
      <c r="BA77" s="350"/>
      <c r="BB77" s="350"/>
      <c r="BC77" s="77"/>
      <c r="BD77" s="77"/>
      <c r="BE77" s="350"/>
      <c r="BF77" s="350"/>
      <c r="BG77" s="350"/>
      <c r="BH77" s="350"/>
      <c r="BI77" s="350"/>
      <c r="BJ77" s="77"/>
      <c r="BK77" s="77"/>
      <c r="BL77" s="350"/>
      <c r="BM77" s="350"/>
      <c r="BN77" s="350"/>
      <c r="BO77" s="350"/>
      <c r="BP77" s="350"/>
      <c r="BQ77" s="77"/>
      <c r="BR77" s="77"/>
      <c r="BS77" s="77"/>
      <c r="BT77" s="77"/>
      <c r="BU77" s="77"/>
    </row>
    <row r="78" spans="1:77" x14ac:dyDescent="0.2">
      <c r="C78" s="350"/>
      <c r="D78" s="350"/>
      <c r="E78" s="350"/>
      <c r="F78" s="77"/>
      <c r="G78" s="77"/>
      <c r="H78" s="350"/>
      <c r="I78" s="350"/>
      <c r="J78" s="350"/>
      <c r="K78" s="350"/>
      <c r="L78" s="350"/>
      <c r="M78" s="77"/>
      <c r="N78" s="77"/>
      <c r="O78" s="350"/>
      <c r="P78" s="350"/>
      <c r="Q78" s="350"/>
      <c r="R78" s="350"/>
      <c r="S78" s="350"/>
      <c r="T78" s="77"/>
      <c r="U78" s="77"/>
      <c r="V78" s="350"/>
      <c r="W78" s="350"/>
      <c r="X78" s="350"/>
      <c r="Y78" s="350"/>
      <c r="Z78" s="350"/>
      <c r="AA78" s="77"/>
      <c r="AB78" s="77"/>
      <c r="AC78" s="350"/>
      <c r="AD78" s="350"/>
      <c r="AE78" s="350"/>
      <c r="AF78" s="350"/>
      <c r="AG78" s="350"/>
      <c r="AH78" s="77"/>
      <c r="AI78" s="77"/>
      <c r="AJ78" s="350"/>
      <c r="AK78" s="350"/>
      <c r="AL78" s="350"/>
      <c r="AM78" s="350"/>
      <c r="AN78" s="350"/>
      <c r="AO78" s="77"/>
      <c r="AP78" s="77"/>
      <c r="AQ78" s="350"/>
      <c r="AR78" s="350"/>
      <c r="AS78" s="350"/>
      <c r="AT78" s="350"/>
      <c r="AU78" s="350"/>
      <c r="AV78" s="77"/>
      <c r="AW78" s="77"/>
      <c r="AX78" s="350"/>
      <c r="AY78" s="350"/>
      <c r="AZ78" s="350"/>
      <c r="BA78" s="350"/>
      <c r="BB78" s="350"/>
      <c r="BC78" s="77"/>
      <c r="BD78" s="77"/>
      <c r="BE78" s="350"/>
      <c r="BF78" s="350"/>
      <c r="BG78" s="350"/>
      <c r="BH78" s="350"/>
      <c r="BI78" s="350"/>
      <c r="BJ78" s="77"/>
      <c r="BK78" s="77"/>
      <c r="BL78" s="350"/>
      <c r="BM78" s="350"/>
      <c r="BN78" s="350"/>
      <c r="BO78" s="350"/>
      <c r="BP78" s="350"/>
      <c r="BQ78" s="77"/>
      <c r="BR78" s="77"/>
      <c r="BS78" s="77"/>
      <c r="BT78" s="77"/>
      <c r="BU78" s="77"/>
    </row>
    <row r="79" spans="1:77" x14ac:dyDescent="0.2">
      <c r="C79" s="350"/>
      <c r="D79" s="350"/>
      <c r="E79" s="350"/>
      <c r="F79" s="77"/>
      <c r="G79" s="77"/>
      <c r="H79" s="350"/>
      <c r="I79" s="350"/>
      <c r="J79" s="350"/>
      <c r="K79" s="350"/>
      <c r="L79" s="350"/>
      <c r="M79" s="77"/>
      <c r="N79" s="77"/>
      <c r="O79" s="350"/>
      <c r="P79" s="350"/>
      <c r="Q79" s="350"/>
      <c r="R79" s="350"/>
      <c r="S79" s="350"/>
      <c r="T79" s="77"/>
      <c r="U79" s="77"/>
      <c r="V79" s="350"/>
      <c r="W79" s="350"/>
      <c r="X79" s="350"/>
      <c r="Y79" s="350"/>
      <c r="Z79" s="350"/>
      <c r="AA79" s="77"/>
      <c r="AB79" s="77"/>
      <c r="AC79" s="350"/>
      <c r="AD79" s="350"/>
      <c r="AE79" s="350"/>
      <c r="AF79" s="350"/>
      <c r="AG79" s="350"/>
      <c r="AH79" s="77"/>
      <c r="AI79" s="77"/>
      <c r="AJ79" s="350"/>
      <c r="AK79" s="350"/>
      <c r="AL79" s="350"/>
      <c r="AM79" s="350"/>
      <c r="AN79" s="350"/>
      <c r="AO79" s="77"/>
      <c r="AP79" s="77"/>
      <c r="AQ79" s="350"/>
      <c r="AR79" s="350"/>
      <c r="AS79" s="350"/>
      <c r="AT79" s="350"/>
      <c r="AU79" s="350"/>
      <c r="AV79" s="77"/>
      <c r="AW79" s="77"/>
      <c r="AX79" s="350"/>
      <c r="AY79" s="350"/>
      <c r="AZ79" s="350"/>
      <c r="BA79" s="350"/>
      <c r="BB79" s="350"/>
      <c r="BC79" s="77"/>
      <c r="BD79" s="77"/>
      <c r="BE79" s="350"/>
      <c r="BF79" s="350"/>
      <c r="BG79" s="350"/>
      <c r="BH79" s="350"/>
      <c r="BI79" s="350"/>
      <c r="BJ79" s="77"/>
      <c r="BK79" s="77"/>
      <c r="BL79" s="350"/>
      <c r="BM79" s="350"/>
      <c r="BN79" s="350"/>
      <c r="BO79" s="350"/>
      <c r="BP79" s="350"/>
      <c r="BQ79" s="77"/>
      <c r="BR79" s="77"/>
      <c r="BS79" s="77"/>
      <c r="BT79" s="77"/>
      <c r="BU79" s="77"/>
    </row>
    <row r="80" spans="1:77" x14ac:dyDescent="0.2">
      <c r="C80" s="350"/>
      <c r="D80" s="350"/>
      <c r="E80" s="350"/>
      <c r="F80" s="77"/>
      <c r="G80" s="77"/>
      <c r="H80" s="350"/>
      <c r="I80" s="350"/>
      <c r="J80" s="350"/>
      <c r="K80" s="350"/>
      <c r="L80" s="350"/>
      <c r="M80" s="77"/>
      <c r="N80" s="77"/>
      <c r="O80" s="350"/>
      <c r="P80" s="350"/>
      <c r="Q80" s="350"/>
      <c r="R80" s="350"/>
      <c r="S80" s="350"/>
      <c r="T80" s="77"/>
      <c r="U80" s="77"/>
      <c r="V80" s="350"/>
      <c r="W80" s="350"/>
      <c r="X80" s="350"/>
      <c r="Y80" s="350"/>
      <c r="Z80" s="350"/>
      <c r="AA80" s="77"/>
      <c r="AB80" s="77"/>
      <c r="AC80" s="350"/>
      <c r="AD80" s="350"/>
      <c r="AE80" s="350"/>
      <c r="AF80" s="350"/>
      <c r="AG80" s="350"/>
      <c r="AH80" s="77"/>
      <c r="AI80" s="77"/>
      <c r="AJ80" s="350"/>
      <c r="AK80" s="350"/>
      <c r="AL80" s="350"/>
      <c r="AM80" s="350"/>
      <c r="AN80" s="350"/>
      <c r="AO80" s="77"/>
      <c r="AP80" s="77"/>
      <c r="AQ80" s="350"/>
      <c r="AR80" s="350"/>
      <c r="AS80" s="350"/>
      <c r="AT80" s="350"/>
      <c r="AU80" s="350"/>
      <c r="AV80" s="77"/>
      <c r="AW80" s="77"/>
      <c r="AX80" s="350"/>
      <c r="AY80" s="350"/>
      <c r="AZ80" s="350"/>
      <c r="BA80" s="350"/>
      <c r="BB80" s="350"/>
      <c r="BC80" s="77"/>
      <c r="BD80" s="77"/>
      <c r="BE80" s="350"/>
      <c r="BF80" s="350"/>
      <c r="BG80" s="350"/>
      <c r="BH80" s="350"/>
      <c r="BI80" s="350"/>
      <c r="BJ80" s="77"/>
      <c r="BK80" s="77"/>
      <c r="BL80" s="350"/>
      <c r="BM80" s="350"/>
      <c r="BN80" s="350"/>
      <c r="BO80" s="350"/>
      <c r="BP80" s="350"/>
      <c r="BQ80" s="77"/>
      <c r="BR80" s="77"/>
      <c r="BS80" s="77"/>
      <c r="BT80" s="77"/>
      <c r="BU80" s="77"/>
    </row>
    <row r="81" spans="3:73" x14ac:dyDescent="0.2">
      <c r="C81" s="350"/>
      <c r="D81" s="350"/>
      <c r="E81" s="350"/>
      <c r="F81" s="77"/>
      <c r="G81" s="77"/>
      <c r="H81" s="350"/>
      <c r="I81" s="350"/>
      <c r="J81" s="350"/>
      <c r="K81" s="350"/>
      <c r="L81" s="350"/>
      <c r="M81" s="77"/>
      <c r="N81" s="77"/>
      <c r="O81" s="350"/>
      <c r="P81" s="350"/>
      <c r="Q81" s="350"/>
      <c r="R81" s="350"/>
      <c r="S81" s="350"/>
      <c r="T81" s="77"/>
      <c r="U81" s="77"/>
      <c r="V81" s="350"/>
      <c r="W81" s="350"/>
      <c r="X81" s="350"/>
      <c r="Y81" s="350"/>
      <c r="Z81" s="350"/>
      <c r="AA81" s="77"/>
      <c r="AB81" s="77"/>
      <c r="AC81" s="350"/>
      <c r="AD81" s="350"/>
      <c r="AE81" s="350"/>
      <c r="AF81" s="350"/>
      <c r="AG81" s="350"/>
      <c r="AH81" s="77"/>
      <c r="AI81" s="77"/>
      <c r="AJ81" s="350"/>
      <c r="AK81" s="350"/>
      <c r="AL81" s="350"/>
      <c r="AM81" s="350"/>
      <c r="AN81" s="350"/>
      <c r="AO81" s="77"/>
      <c r="AP81" s="77"/>
      <c r="AQ81" s="350"/>
      <c r="AR81" s="350"/>
      <c r="AS81" s="350"/>
      <c r="AT81" s="350"/>
      <c r="AU81" s="350"/>
      <c r="AV81" s="77"/>
      <c r="AW81" s="77"/>
      <c r="AX81" s="350"/>
      <c r="AY81" s="350"/>
      <c r="AZ81" s="350"/>
      <c r="BA81" s="350"/>
      <c r="BB81" s="350"/>
      <c r="BC81" s="77"/>
      <c r="BD81" s="77"/>
      <c r="BE81" s="350"/>
      <c r="BF81" s="350"/>
      <c r="BG81" s="350"/>
      <c r="BH81" s="350"/>
      <c r="BI81" s="350"/>
      <c r="BJ81" s="77"/>
      <c r="BK81" s="77"/>
      <c r="BL81" s="350"/>
      <c r="BM81" s="350"/>
      <c r="BN81" s="350"/>
      <c r="BO81" s="350"/>
      <c r="BP81" s="350"/>
      <c r="BQ81" s="77"/>
      <c r="BR81" s="77"/>
      <c r="BS81" s="77"/>
      <c r="BT81" s="77"/>
      <c r="BU81" s="77"/>
    </row>
    <row r="82" spans="3:73" x14ac:dyDescent="0.2">
      <c r="C82" s="350"/>
      <c r="D82" s="350"/>
      <c r="E82" s="350"/>
      <c r="F82" s="77"/>
      <c r="G82" s="77"/>
      <c r="H82" s="350"/>
      <c r="I82" s="350"/>
      <c r="J82" s="350"/>
      <c r="K82" s="350"/>
      <c r="L82" s="350"/>
      <c r="M82" s="77"/>
      <c r="N82" s="77"/>
      <c r="O82" s="350"/>
      <c r="P82" s="350"/>
      <c r="Q82" s="350"/>
      <c r="R82" s="350"/>
      <c r="S82" s="350"/>
      <c r="T82" s="77"/>
      <c r="U82" s="77"/>
      <c r="V82" s="350"/>
      <c r="W82" s="350"/>
      <c r="X82" s="350"/>
      <c r="Y82" s="350"/>
      <c r="Z82" s="350"/>
      <c r="AA82" s="77"/>
      <c r="AB82" s="77"/>
      <c r="AC82" s="350"/>
      <c r="AD82" s="350"/>
      <c r="AE82" s="350"/>
      <c r="AF82" s="350"/>
      <c r="AG82" s="350"/>
      <c r="AH82" s="77"/>
      <c r="AI82" s="77"/>
      <c r="AJ82" s="350"/>
      <c r="AK82" s="350"/>
      <c r="AL82" s="350"/>
      <c r="AM82" s="350"/>
      <c r="AN82" s="350"/>
      <c r="AO82" s="77"/>
      <c r="AP82" s="77"/>
      <c r="AQ82" s="350"/>
      <c r="AR82" s="350"/>
      <c r="AS82" s="350"/>
      <c r="AT82" s="350"/>
      <c r="AU82" s="350"/>
      <c r="AV82" s="77"/>
      <c r="AW82" s="77"/>
      <c r="AX82" s="350"/>
      <c r="AY82" s="350"/>
      <c r="AZ82" s="350"/>
      <c r="BA82" s="350"/>
      <c r="BB82" s="350"/>
      <c r="BC82" s="77"/>
      <c r="BD82" s="77"/>
      <c r="BE82" s="350"/>
      <c r="BF82" s="350"/>
      <c r="BG82" s="350"/>
      <c r="BH82" s="350"/>
      <c r="BI82" s="350"/>
      <c r="BJ82" s="77"/>
      <c r="BK82" s="77"/>
      <c r="BL82" s="350"/>
      <c r="BM82" s="350"/>
      <c r="BN82" s="350"/>
      <c r="BO82" s="350"/>
      <c r="BP82" s="350"/>
      <c r="BQ82" s="77"/>
      <c r="BR82" s="77"/>
      <c r="BS82" s="77"/>
      <c r="BT82" s="77"/>
      <c r="BU82" s="77"/>
    </row>
    <row r="83" spans="3:73" x14ac:dyDescent="0.2">
      <c r="C83" s="350"/>
      <c r="D83" s="350"/>
      <c r="E83" s="350"/>
      <c r="F83" s="77"/>
      <c r="G83" s="77"/>
      <c r="H83" s="350"/>
      <c r="I83" s="350"/>
      <c r="J83" s="350"/>
      <c r="K83" s="350"/>
      <c r="L83" s="350"/>
      <c r="M83" s="77"/>
      <c r="N83" s="77"/>
      <c r="O83" s="350"/>
      <c r="P83" s="350"/>
      <c r="Q83" s="350"/>
      <c r="R83" s="350"/>
      <c r="S83" s="350"/>
      <c r="T83" s="77"/>
      <c r="U83" s="77"/>
      <c r="V83" s="350"/>
      <c r="W83" s="350"/>
      <c r="X83" s="350"/>
      <c r="Y83" s="350"/>
      <c r="Z83" s="350"/>
      <c r="AA83" s="77"/>
      <c r="AB83" s="77"/>
      <c r="AC83" s="350"/>
      <c r="AD83" s="350"/>
      <c r="AE83" s="350"/>
      <c r="AF83" s="350"/>
      <c r="AG83" s="350"/>
      <c r="AH83" s="77"/>
      <c r="AI83" s="77"/>
      <c r="AJ83" s="350"/>
      <c r="AK83" s="350"/>
      <c r="AL83" s="350"/>
      <c r="AM83" s="350"/>
      <c r="AN83" s="350"/>
      <c r="AO83" s="77"/>
      <c r="AP83" s="77"/>
      <c r="AQ83" s="350"/>
      <c r="AR83" s="350"/>
      <c r="AS83" s="350"/>
      <c r="AT83" s="350"/>
      <c r="AU83" s="350"/>
      <c r="AV83" s="77"/>
      <c r="AW83" s="77"/>
      <c r="AX83" s="350"/>
      <c r="AY83" s="350"/>
      <c r="AZ83" s="350"/>
      <c r="BA83" s="350"/>
      <c r="BB83" s="350"/>
      <c r="BC83" s="77"/>
      <c r="BD83" s="77"/>
      <c r="BE83" s="350"/>
      <c r="BF83" s="350"/>
      <c r="BG83" s="350"/>
      <c r="BH83" s="350"/>
      <c r="BI83" s="350"/>
      <c r="BJ83" s="77"/>
      <c r="BK83" s="77"/>
      <c r="BL83" s="350"/>
      <c r="BM83" s="350"/>
      <c r="BN83" s="350"/>
      <c r="BO83" s="350"/>
      <c r="BP83" s="350"/>
      <c r="BQ83" s="77"/>
      <c r="BR83" s="77"/>
      <c r="BS83" s="77"/>
      <c r="BT83" s="77"/>
      <c r="BU83" s="77"/>
    </row>
    <row r="84" spans="3:73" x14ac:dyDescent="0.2">
      <c r="C84" s="350"/>
      <c r="D84" s="350"/>
      <c r="E84" s="350"/>
      <c r="F84" s="77"/>
      <c r="G84" s="77"/>
      <c r="H84" s="350"/>
      <c r="I84" s="350"/>
      <c r="J84" s="350"/>
      <c r="K84" s="350"/>
      <c r="L84" s="350"/>
      <c r="M84" s="77"/>
      <c r="N84" s="77"/>
      <c r="O84" s="350"/>
      <c r="P84" s="350"/>
      <c r="Q84" s="350"/>
      <c r="R84" s="350"/>
      <c r="S84" s="350"/>
      <c r="T84" s="77"/>
      <c r="U84" s="77"/>
      <c r="V84" s="350"/>
      <c r="W84" s="350"/>
      <c r="X84" s="350"/>
      <c r="Y84" s="350"/>
      <c r="Z84" s="350"/>
      <c r="AA84" s="77"/>
      <c r="AB84" s="77"/>
      <c r="AC84" s="350"/>
      <c r="AD84" s="350"/>
      <c r="AE84" s="350"/>
      <c r="AF84" s="350"/>
      <c r="AG84" s="350"/>
      <c r="AH84" s="77"/>
      <c r="AI84" s="77"/>
      <c r="AJ84" s="350"/>
      <c r="AK84" s="350"/>
      <c r="AL84" s="350"/>
      <c r="AM84" s="350"/>
      <c r="AN84" s="350"/>
      <c r="AO84" s="77"/>
      <c r="AP84" s="77"/>
      <c r="AQ84" s="350"/>
      <c r="AR84" s="350"/>
      <c r="AS84" s="350"/>
      <c r="AT84" s="350"/>
      <c r="AU84" s="350"/>
      <c r="AV84" s="77"/>
      <c r="AW84" s="77"/>
      <c r="AX84" s="350"/>
      <c r="AY84" s="350"/>
      <c r="AZ84" s="350"/>
      <c r="BA84" s="350"/>
      <c r="BB84" s="350"/>
      <c r="BC84" s="77"/>
      <c r="BD84" s="77"/>
      <c r="BE84" s="350"/>
      <c r="BF84" s="350"/>
      <c r="BG84" s="350"/>
      <c r="BH84" s="350"/>
      <c r="BI84" s="350"/>
      <c r="BJ84" s="77"/>
      <c r="BK84" s="77"/>
      <c r="BL84" s="350"/>
      <c r="BM84" s="350"/>
      <c r="BN84" s="350"/>
      <c r="BO84" s="350"/>
      <c r="BP84" s="350"/>
      <c r="BQ84" s="77"/>
      <c r="BR84" s="77"/>
      <c r="BS84" s="77"/>
      <c r="BT84" s="77"/>
      <c r="BU84" s="77"/>
    </row>
    <row r="85" spans="3:73" x14ac:dyDescent="0.2">
      <c r="C85" s="350"/>
      <c r="D85" s="350"/>
      <c r="E85" s="350"/>
      <c r="F85" s="77"/>
      <c r="G85" s="77"/>
      <c r="H85" s="350"/>
      <c r="I85" s="350"/>
      <c r="J85" s="350"/>
      <c r="K85" s="350"/>
      <c r="L85" s="350"/>
      <c r="M85" s="77"/>
      <c r="N85" s="77"/>
      <c r="O85" s="350"/>
      <c r="P85" s="350"/>
      <c r="Q85" s="350"/>
      <c r="R85" s="350"/>
      <c r="S85" s="350"/>
      <c r="T85" s="77"/>
      <c r="U85" s="77"/>
      <c r="V85" s="350"/>
      <c r="W85" s="350"/>
      <c r="X85" s="350"/>
      <c r="Y85" s="350"/>
      <c r="Z85" s="350"/>
      <c r="AA85" s="77"/>
      <c r="AB85" s="77"/>
      <c r="AC85" s="350"/>
      <c r="AD85" s="350"/>
      <c r="AE85" s="350"/>
      <c r="AF85" s="350"/>
      <c r="AG85" s="350"/>
      <c r="AH85" s="77"/>
      <c r="AI85" s="77"/>
      <c r="AJ85" s="350"/>
      <c r="AK85" s="350"/>
      <c r="AL85" s="350"/>
      <c r="AM85" s="350"/>
      <c r="AN85" s="350"/>
      <c r="AO85" s="77"/>
      <c r="AP85" s="77"/>
      <c r="AQ85" s="350"/>
      <c r="AR85" s="350"/>
      <c r="AS85" s="350"/>
      <c r="AT85" s="350"/>
      <c r="AU85" s="350"/>
      <c r="AV85" s="77"/>
      <c r="AW85" s="77"/>
      <c r="AX85" s="350"/>
      <c r="AY85" s="350"/>
      <c r="AZ85" s="350"/>
      <c r="BA85" s="350"/>
      <c r="BB85" s="350"/>
      <c r="BC85" s="77"/>
      <c r="BD85" s="77"/>
      <c r="BE85" s="350"/>
      <c r="BF85" s="350"/>
      <c r="BG85" s="350"/>
      <c r="BH85" s="350"/>
      <c r="BI85" s="350"/>
      <c r="BJ85" s="77"/>
      <c r="BK85" s="77"/>
      <c r="BL85" s="350"/>
      <c r="BM85" s="350"/>
      <c r="BN85" s="350"/>
      <c r="BO85" s="350"/>
      <c r="BP85" s="350"/>
      <c r="BQ85" s="77"/>
      <c r="BR85" s="77"/>
      <c r="BS85" s="77"/>
      <c r="BT85" s="77"/>
      <c r="BU85" s="77"/>
    </row>
    <row r="86" spans="3:73" x14ac:dyDescent="0.2">
      <c r="C86" s="350"/>
      <c r="D86" s="350"/>
      <c r="E86" s="350"/>
      <c r="F86" s="77"/>
      <c r="G86" s="77"/>
      <c r="H86" s="350"/>
      <c r="I86" s="350"/>
      <c r="J86" s="350"/>
      <c r="K86" s="350"/>
      <c r="L86" s="350"/>
      <c r="M86" s="77"/>
      <c r="N86" s="77"/>
      <c r="O86" s="350"/>
      <c r="P86" s="350"/>
      <c r="Q86" s="350"/>
      <c r="R86" s="350"/>
      <c r="S86" s="350"/>
      <c r="T86" s="77"/>
      <c r="U86" s="77"/>
      <c r="V86" s="350"/>
      <c r="W86" s="350"/>
      <c r="X86" s="350"/>
      <c r="Y86" s="350"/>
      <c r="Z86" s="350"/>
      <c r="AA86" s="77"/>
      <c r="AB86" s="77"/>
      <c r="AC86" s="350"/>
      <c r="AD86" s="350"/>
      <c r="AE86" s="350"/>
      <c r="AF86" s="350"/>
      <c r="AG86" s="350"/>
      <c r="AH86" s="77"/>
      <c r="AI86" s="77"/>
      <c r="AJ86" s="350"/>
      <c r="AK86" s="350"/>
      <c r="AL86" s="350"/>
      <c r="AM86" s="350"/>
      <c r="AN86" s="350"/>
      <c r="AO86" s="77"/>
      <c r="AP86" s="77"/>
      <c r="AQ86" s="350"/>
      <c r="AR86" s="350"/>
      <c r="AS86" s="350"/>
      <c r="AT86" s="350"/>
      <c r="AU86" s="350"/>
      <c r="AV86" s="77"/>
      <c r="AW86" s="77"/>
      <c r="AX86" s="350"/>
      <c r="AY86" s="350"/>
      <c r="AZ86" s="350"/>
      <c r="BA86" s="350"/>
      <c r="BB86" s="350"/>
      <c r="BC86" s="77"/>
      <c r="BD86" s="77"/>
      <c r="BE86" s="350"/>
      <c r="BF86" s="350"/>
      <c r="BG86" s="350"/>
      <c r="BH86" s="350"/>
      <c r="BI86" s="350"/>
      <c r="BJ86" s="77"/>
      <c r="BK86" s="77"/>
      <c r="BL86" s="350"/>
      <c r="BM86" s="350"/>
      <c r="BN86" s="350"/>
      <c r="BO86" s="350"/>
      <c r="BP86" s="350"/>
      <c r="BQ86" s="77"/>
      <c r="BR86" s="77"/>
      <c r="BS86" s="77"/>
      <c r="BT86" s="77"/>
      <c r="BU86" s="77"/>
    </row>
    <row r="87" spans="3:73" x14ac:dyDescent="0.2">
      <c r="C87" s="350"/>
      <c r="D87" s="350"/>
      <c r="E87" s="350"/>
      <c r="F87" s="77"/>
      <c r="G87" s="77"/>
      <c r="H87" s="350"/>
      <c r="I87" s="350"/>
      <c r="J87" s="350"/>
      <c r="K87" s="350"/>
      <c r="L87" s="350"/>
      <c r="M87" s="77"/>
      <c r="N87" s="77"/>
      <c r="O87" s="350"/>
      <c r="P87" s="350"/>
      <c r="Q87" s="350"/>
      <c r="R87" s="350"/>
      <c r="S87" s="350"/>
      <c r="T87" s="77"/>
      <c r="U87" s="77"/>
      <c r="V87" s="350"/>
      <c r="W87" s="350"/>
      <c r="X87" s="350"/>
      <c r="Y87" s="350"/>
      <c r="Z87" s="350"/>
      <c r="AA87" s="77"/>
      <c r="AB87" s="77"/>
      <c r="AC87" s="350"/>
      <c r="AD87" s="350"/>
      <c r="AE87" s="350"/>
      <c r="AF87" s="350"/>
      <c r="AG87" s="350"/>
      <c r="AH87" s="77"/>
      <c r="AI87" s="77"/>
      <c r="AJ87" s="350"/>
      <c r="AK87" s="350"/>
      <c r="AL87" s="350"/>
      <c r="AM87" s="350"/>
      <c r="AN87" s="350"/>
      <c r="AO87" s="77"/>
      <c r="AP87" s="77"/>
      <c r="AQ87" s="350"/>
      <c r="AR87" s="350"/>
      <c r="AS87" s="350"/>
      <c r="AT87" s="350"/>
      <c r="AU87" s="350"/>
      <c r="AV87" s="77"/>
      <c r="AW87" s="77"/>
      <c r="AX87" s="350"/>
      <c r="AY87" s="350"/>
      <c r="AZ87" s="350"/>
      <c r="BA87" s="350"/>
      <c r="BB87" s="350"/>
      <c r="BC87" s="77"/>
      <c r="BD87" s="77"/>
      <c r="BE87" s="350"/>
      <c r="BF87" s="350"/>
      <c r="BG87" s="350"/>
      <c r="BH87" s="350"/>
      <c r="BI87" s="350"/>
      <c r="BJ87" s="77"/>
      <c r="BK87" s="77"/>
      <c r="BL87" s="350"/>
      <c r="BM87" s="350"/>
      <c r="BN87" s="350"/>
      <c r="BO87" s="350"/>
      <c r="BP87" s="350"/>
      <c r="BQ87" s="77"/>
      <c r="BR87" s="77"/>
      <c r="BS87" s="77"/>
      <c r="BT87" s="77"/>
      <c r="BU87" s="77"/>
    </row>
    <row r="88" spans="3:73" x14ac:dyDescent="0.2">
      <c r="C88" s="350"/>
      <c r="D88" s="350"/>
      <c r="E88" s="350"/>
      <c r="F88" s="77"/>
      <c r="G88" s="77"/>
      <c r="H88" s="350"/>
      <c r="I88" s="350"/>
      <c r="J88" s="350"/>
      <c r="K88" s="350"/>
      <c r="L88" s="350"/>
      <c r="M88" s="77"/>
      <c r="N88" s="77"/>
      <c r="O88" s="350"/>
      <c r="P88" s="350"/>
      <c r="Q88" s="350"/>
      <c r="R88" s="350"/>
      <c r="S88" s="350"/>
      <c r="T88" s="77"/>
      <c r="U88" s="77"/>
      <c r="V88" s="350"/>
      <c r="W88" s="350"/>
      <c r="X88" s="350"/>
      <c r="Y88" s="350"/>
      <c r="Z88" s="350"/>
      <c r="AA88" s="77"/>
      <c r="AB88" s="77"/>
      <c r="AC88" s="350"/>
      <c r="AD88" s="350"/>
      <c r="AE88" s="350"/>
      <c r="AF88" s="350"/>
      <c r="AG88" s="350"/>
      <c r="AH88" s="77"/>
      <c r="AI88" s="77"/>
      <c r="AJ88" s="350"/>
      <c r="AK88" s="350"/>
      <c r="AL88" s="350"/>
      <c r="AM88" s="350"/>
      <c r="AN88" s="350"/>
      <c r="AO88" s="77"/>
      <c r="AP88" s="77"/>
      <c r="AQ88" s="350"/>
      <c r="AR88" s="350"/>
      <c r="AS88" s="350"/>
      <c r="AT88" s="350"/>
      <c r="AU88" s="350"/>
      <c r="AV88" s="77"/>
      <c r="AW88" s="77"/>
      <c r="AX88" s="350"/>
      <c r="AY88" s="350"/>
      <c r="AZ88" s="350"/>
      <c r="BA88" s="350"/>
      <c r="BB88" s="350"/>
      <c r="BC88" s="77"/>
      <c r="BD88" s="77"/>
      <c r="BE88" s="350"/>
      <c r="BF88" s="350"/>
      <c r="BG88" s="350"/>
      <c r="BH88" s="350"/>
      <c r="BI88" s="350"/>
      <c r="BJ88" s="77"/>
      <c r="BK88" s="77"/>
      <c r="BL88" s="350"/>
      <c r="BM88" s="350"/>
      <c r="BN88" s="350"/>
      <c r="BO88" s="350"/>
      <c r="BP88" s="350"/>
      <c r="BQ88" s="77"/>
      <c r="BR88" s="77"/>
      <c r="BS88" s="77"/>
      <c r="BT88" s="77"/>
      <c r="BU88" s="77"/>
    </row>
    <row r="89" spans="3:73" x14ac:dyDescent="0.2">
      <c r="C89" s="350"/>
      <c r="D89" s="350"/>
      <c r="E89" s="350"/>
      <c r="F89" s="77"/>
      <c r="G89" s="77"/>
      <c r="H89" s="350"/>
      <c r="I89" s="350"/>
      <c r="J89" s="350"/>
      <c r="K89" s="350"/>
      <c r="L89" s="350"/>
      <c r="M89" s="77"/>
      <c r="N89" s="77"/>
      <c r="O89" s="350"/>
      <c r="P89" s="350"/>
      <c r="Q89" s="350"/>
      <c r="R89" s="350"/>
      <c r="S89" s="350"/>
      <c r="T89" s="77"/>
      <c r="U89" s="77"/>
      <c r="V89" s="350"/>
      <c r="W89" s="350"/>
      <c r="X89" s="350"/>
      <c r="Y89" s="350"/>
      <c r="Z89" s="350"/>
      <c r="AA89" s="77"/>
      <c r="AB89" s="77"/>
      <c r="AC89" s="350"/>
      <c r="AD89" s="350"/>
      <c r="AE89" s="350"/>
      <c r="AF89" s="350"/>
      <c r="AG89" s="350"/>
      <c r="AH89" s="77"/>
      <c r="AI89" s="77"/>
      <c r="AJ89" s="350"/>
      <c r="AK89" s="350"/>
      <c r="AL89" s="350"/>
      <c r="AM89" s="350"/>
      <c r="AN89" s="350"/>
      <c r="AO89" s="77"/>
      <c r="AP89" s="77"/>
      <c r="AQ89" s="350"/>
      <c r="AR89" s="350"/>
      <c r="AS89" s="350"/>
      <c r="AT89" s="350"/>
      <c r="AU89" s="350"/>
      <c r="AV89" s="77"/>
      <c r="AW89" s="77"/>
      <c r="AX89" s="350"/>
      <c r="AY89" s="350"/>
      <c r="AZ89" s="350"/>
      <c r="BA89" s="350"/>
      <c r="BB89" s="350"/>
      <c r="BC89" s="77"/>
      <c r="BD89" s="77"/>
      <c r="BE89" s="350"/>
      <c r="BF89" s="350"/>
      <c r="BG89" s="350"/>
      <c r="BH89" s="350"/>
      <c r="BI89" s="350"/>
      <c r="BJ89" s="77"/>
      <c r="BK89" s="77"/>
      <c r="BL89" s="350"/>
      <c r="BM89" s="350"/>
      <c r="BN89" s="350"/>
      <c r="BO89" s="350"/>
      <c r="BP89" s="350"/>
      <c r="BQ89" s="77"/>
      <c r="BR89" s="77"/>
      <c r="BS89" s="77"/>
      <c r="BT89" s="77"/>
      <c r="BU89" s="77"/>
    </row>
    <row r="90" spans="3:73" x14ac:dyDescent="0.2">
      <c r="C90" s="350"/>
      <c r="D90" s="350"/>
      <c r="E90" s="350"/>
      <c r="F90" s="77"/>
      <c r="G90" s="77"/>
      <c r="H90" s="350"/>
      <c r="I90" s="350"/>
      <c r="J90" s="350"/>
      <c r="K90" s="350"/>
      <c r="L90" s="350"/>
      <c r="M90" s="77"/>
      <c r="N90" s="77"/>
      <c r="O90" s="350"/>
      <c r="P90" s="350"/>
      <c r="Q90" s="350"/>
      <c r="R90" s="350"/>
      <c r="S90" s="350"/>
      <c r="T90" s="77"/>
      <c r="U90" s="77"/>
      <c r="V90" s="350"/>
      <c r="W90" s="350"/>
      <c r="X90" s="350"/>
      <c r="Y90" s="350"/>
      <c r="Z90" s="350"/>
      <c r="AA90" s="77"/>
      <c r="AB90" s="77"/>
      <c r="AC90" s="350"/>
      <c r="AD90" s="350"/>
      <c r="AE90" s="350"/>
      <c r="AF90" s="350"/>
      <c r="AG90" s="350"/>
      <c r="AH90" s="77"/>
      <c r="AI90" s="77"/>
      <c r="AJ90" s="350"/>
      <c r="AK90" s="350"/>
      <c r="AL90" s="350"/>
      <c r="AM90" s="350"/>
      <c r="AN90" s="350"/>
      <c r="AO90" s="77"/>
      <c r="AP90" s="77"/>
      <c r="AQ90" s="350"/>
      <c r="AR90" s="350"/>
      <c r="AS90" s="350"/>
      <c r="AT90" s="350"/>
      <c r="AU90" s="350"/>
      <c r="AV90" s="77"/>
      <c r="AW90" s="77"/>
      <c r="AX90" s="350"/>
      <c r="AY90" s="350"/>
      <c r="AZ90" s="350"/>
      <c r="BA90" s="350"/>
      <c r="BB90" s="350"/>
      <c r="BC90" s="77"/>
      <c r="BD90" s="77"/>
      <c r="BE90" s="350"/>
      <c r="BF90" s="350"/>
      <c r="BG90" s="350"/>
      <c r="BH90" s="350"/>
      <c r="BI90" s="350"/>
      <c r="BJ90" s="77"/>
      <c r="BK90" s="77"/>
      <c r="BL90" s="350"/>
      <c r="BM90" s="350"/>
      <c r="BN90" s="350"/>
      <c r="BO90" s="350"/>
      <c r="BP90" s="350"/>
      <c r="BQ90" s="77"/>
      <c r="BR90" s="77"/>
      <c r="BS90" s="77"/>
      <c r="BT90" s="77"/>
      <c r="BU90" s="77"/>
    </row>
    <row r="91" spans="3:73" x14ac:dyDescent="0.2">
      <c r="C91" s="350"/>
      <c r="D91" s="350"/>
      <c r="E91" s="350"/>
      <c r="F91" s="77"/>
      <c r="G91" s="77"/>
      <c r="H91" s="350"/>
      <c r="I91" s="350"/>
      <c r="J91" s="350"/>
      <c r="K91" s="350"/>
      <c r="L91" s="350"/>
      <c r="M91" s="77"/>
      <c r="N91" s="77"/>
      <c r="O91" s="350"/>
      <c r="P91" s="350"/>
      <c r="Q91" s="350"/>
      <c r="R91" s="350"/>
      <c r="S91" s="350"/>
      <c r="T91" s="77"/>
      <c r="U91" s="77"/>
      <c r="V91" s="350"/>
      <c r="W91" s="350"/>
      <c r="X91" s="350"/>
      <c r="Y91" s="350"/>
      <c r="Z91" s="350"/>
      <c r="AA91" s="77"/>
      <c r="AB91" s="77"/>
      <c r="AC91" s="350"/>
      <c r="AD91" s="350"/>
      <c r="AE91" s="350"/>
      <c r="AF91" s="350"/>
      <c r="AG91" s="350"/>
      <c r="AH91" s="77"/>
      <c r="AI91" s="77"/>
      <c r="AJ91" s="350"/>
      <c r="AK91" s="350"/>
      <c r="AL91" s="350"/>
      <c r="AM91" s="350"/>
      <c r="AN91" s="350"/>
      <c r="AO91" s="77"/>
      <c r="AP91" s="77"/>
      <c r="AQ91" s="350"/>
      <c r="AR91" s="350"/>
      <c r="AS91" s="350"/>
      <c r="AT91" s="350"/>
      <c r="AU91" s="350"/>
      <c r="AV91" s="77"/>
      <c r="AW91" s="77"/>
      <c r="AX91" s="350"/>
      <c r="AY91" s="350"/>
      <c r="AZ91" s="350"/>
      <c r="BA91" s="350"/>
      <c r="BB91" s="350"/>
      <c r="BC91" s="77"/>
      <c r="BD91" s="77"/>
      <c r="BE91" s="350"/>
      <c r="BF91" s="350"/>
      <c r="BG91" s="350"/>
      <c r="BH91" s="350"/>
      <c r="BI91" s="350"/>
      <c r="BJ91" s="77"/>
      <c r="BK91" s="77"/>
      <c r="BL91" s="350"/>
      <c r="BM91" s="350"/>
      <c r="BN91" s="350"/>
      <c r="BO91" s="350"/>
      <c r="BP91" s="350"/>
      <c r="BQ91" s="77"/>
      <c r="BR91" s="77"/>
      <c r="BS91" s="77"/>
      <c r="BT91" s="77"/>
      <c r="BU91" s="77"/>
    </row>
    <row r="92" spans="3:73" x14ac:dyDescent="0.2">
      <c r="F92" s="77"/>
      <c r="G92" s="77"/>
      <c r="M92" s="77"/>
      <c r="N92" s="77"/>
      <c r="T92" s="77"/>
      <c r="U92" s="77"/>
      <c r="AA92" s="77"/>
      <c r="AB92" s="77"/>
      <c r="AH92" s="77"/>
      <c r="AI92" s="77"/>
      <c r="AO92" s="77"/>
      <c r="AP92" s="77"/>
      <c r="AV92" s="77"/>
      <c r="AW92" s="77"/>
      <c r="BC92" s="77"/>
      <c r="BD92" s="77"/>
      <c r="BJ92" s="77"/>
      <c r="BK92" s="77"/>
      <c r="BQ92" s="77"/>
      <c r="BR92" s="77"/>
    </row>
  </sheetData>
  <mergeCells count="80">
    <mergeCell ref="A63:A64"/>
    <mergeCell ref="A54:A55"/>
    <mergeCell ref="A60:A61"/>
    <mergeCell ref="A30:A31"/>
    <mergeCell ref="A32:A33"/>
    <mergeCell ref="A52:A53"/>
    <mergeCell ref="A48:A49"/>
    <mergeCell ref="A44:A45"/>
    <mergeCell ref="A34:A35"/>
    <mergeCell ref="A36:A37"/>
    <mergeCell ref="A58:A59"/>
    <mergeCell ref="A42:A43"/>
    <mergeCell ref="BJ1:BK1"/>
    <mergeCell ref="A40:A41"/>
    <mergeCell ref="A4:A5"/>
    <mergeCell ref="A6:A7"/>
    <mergeCell ref="A8:A9"/>
    <mergeCell ref="A10:A11"/>
    <mergeCell ref="A22:A23"/>
    <mergeCell ref="A38:A39"/>
    <mergeCell ref="AO1:AP1"/>
    <mergeCell ref="AV1:AW1"/>
    <mergeCell ref="A12:A13"/>
    <mergeCell ref="A24:A25"/>
    <mergeCell ref="A26:A27"/>
    <mergeCell ref="A18:A19"/>
    <mergeCell ref="A14:A15"/>
    <mergeCell ref="BC2:BD2"/>
    <mergeCell ref="AH1:AI1"/>
    <mergeCell ref="T2:U2"/>
    <mergeCell ref="T1:U1"/>
    <mergeCell ref="M1:N1"/>
    <mergeCell ref="BC1:BD1"/>
    <mergeCell ref="A16:A17"/>
    <mergeCell ref="BW22:BW23"/>
    <mergeCell ref="BJ2:BK2"/>
    <mergeCell ref="BQ2:BR2"/>
    <mergeCell ref="AA1:AB1"/>
    <mergeCell ref="BW4:BW5"/>
    <mergeCell ref="BW6:BW7"/>
    <mergeCell ref="BW8:BW9"/>
    <mergeCell ref="F1:G1"/>
    <mergeCell ref="F2:G2"/>
    <mergeCell ref="BQ1:BR1"/>
    <mergeCell ref="M2:N2"/>
    <mergeCell ref="AA2:AB2"/>
    <mergeCell ref="AH2:AI2"/>
    <mergeCell ref="AO2:AP2"/>
    <mergeCell ref="AV2:AW2"/>
    <mergeCell ref="BW63:BW64"/>
    <mergeCell ref="BW38:BW39"/>
    <mergeCell ref="BW40:BW41"/>
    <mergeCell ref="BW42:BW43"/>
    <mergeCell ref="BW44:BW45"/>
    <mergeCell ref="BW48:BW49"/>
    <mergeCell ref="BW52:BW53"/>
    <mergeCell ref="BW54:BW55"/>
    <mergeCell ref="BW58:BW59"/>
    <mergeCell ref="BW60:BW61"/>
    <mergeCell ref="BW36:BW37"/>
    <mergeCell ref="BW10:BW11"/>
    <mergeCell ref="BW12:BW13"/>
    <mergeCell ref="BW14:BW15"/>
    <mergeCell ref="BW16:BW17"/>
    <mergeCell ref="BW18:BW19"/>
    <mergeCell ref="BW24:BW25"/>
    <mergeCell ref="BW26:BW27"/>
    <mergeCell ref="BW30:BW31"/>
    <mergeCell ref="BW32:BW33"/>
    <mergeCell ref="BW34:BW35"/>
    <mergeCell ref="BQ67:BR67"/>
    <mergeCell ref="F67:G67"/>
    <mergeCell ref="M67:N67"/>
    <mergeCell ref="T67:U67"/>
    <mergeCell ref="AA67:AB67"/>
    <mergeCell ref="AH67:AI67"/>
    <mergeCell ref="AO67:AP67"/>
    <mergeCell ref="AV67:AW67"/>
    <mergeCell ref="BC67:BD67"/>
    <mergeCell ref="BJ67:BK67"/>
  </mergeCells>
  <pageMargins left="0.70866141732283472" right="0.70866141732283472" top="0.74803149606299213" bottom="0.74803149606299213" header="0.31496062992125984" footer="0.31496062992125984"/>
  <pageSetup paperSize="9" scale="59" orientation="landscape" r:id="rId1"/>
  <headerFooter>
    <oddHeader xml:space="preserve">&amp;C&amp;"IAAF Sans,Regular"&amp;12IAAF WORLD CHAMPIONSHIPS – LONDON  2017&amp;L
</oddHeader>
    <oddFooter xml:space="preserve">&amp;R&amp;F / &amp;A&amp;L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dimension ref="A1:N15"/>
  <sheetViews>
    <sheetView zoomScaleNormal="100" workbookViewId="0">
      <pane xSplit="1" ySplit="1" topLeftCell="B2" activePane="bottomRight" state="frozen"/>
      <selection pane="topRight"/>
      <selection pane="bottomLeft"/>
      <selection pane="bottomRight" activeCell="A3" sqref="A3"/>
    </sheetView>
  </sheetViews>
  <sheetFormatPr defaultColWidth="9" defaultRowHeight="9.9499999999999993" customHeight="1" x14ac:dyDescent="0.2"/>
  <cols>
    <col min="1" max="1" width="14.375" style="38" bestFit="1" customWidth="1"/>
    <col min="2" max="2" width="13.625" style="38" bestFit="1" customWidth="1"/>
    <col min="3" max="14" width="10.75" style="38" customWidth="1"/>
    <col min="15" max="15" width="16.75" style="38" bestFit="1" customWidth="1"/>
    <col min="16" max="16" width="11.75" style="38" bestFit="1" customWidth="1"/>
    <col min="17" max="17" width="7.5" style="38" bestFit="1" customWidth="1"/>
    <col min="18" max="18" width="7.375" style="38" bestFit="1" customWidth="1"/>
    <col min="19" max="19" width="7.25" style="38" bestFit="1" customWidth="1"/>
    <col min="20" max="20" width="12.75" style="38" bestFit="1" customWidth="1"/>
    <col min="21" max="21" width="12.375" style="38" bestFit="1" customWidth="1"/>
    <col min="22" max="22" width="17.625" style="38" bestFit="1" customWidth="1"/>
    <col min="23" max="23" width="16.25" style="38" bestFit="1" customWidth="1"/>
    <col min="24" max="26" width="10.875" style="38" bestFit="1" customWidth="1"/>
    <col min="27" max="27" width="11.375" style="38" bestFit="1" customWidth="1"/>
    <col min="28" max="28" width="9.25" style="38" bestFit="1" customWidth="1"/>
    <col min="29" max="29" width="9" style="38" bestFit="1" customWidth="1"/>
    <col min="30" max="30" width="9.625" style="38" bestFit="1" customWidth="1"/>
    <col min="31" max="32" width="3.75" style="38" bestFit="1" customWidth="1"/>
    <col min="33" max="33" width="4.25" style="38" bestFit="1" customWidth="1"/>
    <col min="34" max="34" width="4.625" style="38" bestFit="1" customWidth="1"/>
    <col min="35" max="35" width="11.125" style="38" bestFit="1" customWidth="1"/>
    <col min="36" max="36" width="11.375" style="38" bestFit="1" customWidth="1"/>
    <col min="37" max="37" width="4.625" style="38" bestFit="1" customWidth="1"/>
    <col min="38" max="38" width="8.75" style="38" bestFit="1" customWidth="1"/>
    <col min="39" max="39" width="5.5" style="38" bestFit="1" customWidth="1"/>
    <col min="40" max="41" width="10.5" style="38" bestFit="1" customWidth="1"/>
    <col min="42" max="42" width="6.375" style="38" bestFit="1" customWidth="1"/>
    <col min="43" max="53" width="10.625" style="38" customWidth="1"/>
    <col min="54" max="16384" width="9" style="38"/>
  </cols>
  <sheetData>
    <row r="1" spans="1:14" ht="9.9499999999999993" customHeight="1" x14ac:dyDescent="0.2">
      <c r="B1" s="39"/>
      <c r="C1" s="39">
        <v>0</v>
      </c>
    </row>
    <row r="2" spans="1:14" ht="9.9499999999999993" customHeight="1" x14ac:dyDescent="0.2">
      <c r="A2" s="40"/>
      <c r="B2" s="41"/>
    </row>
    <row r="3" spans="1:14" ht="9.9499999999999993" customHeight="1" x14ac:dyDescent="0.2">
      <c r="A3" s="40" t="s">
        <v>0</v>
      </c>
      <c r="B3" s="38" t="s">
        <v>1</v>
      </c>
      <c r="C3" s="38" t="s">
        <v>2</v>
      </c>
      <c r="D3" s="38" t="s">
        <v>3</v>
      </c>
      <c r="E3" s="38" t="s">
        <v>4</v>
      </c>
      <c r="F3" s="38" t="s">
        <v>5</v>
      </c>
      <c r="G3" s="38" t="s">
        <v>6</v>
      </c>
      <c r="H3" s="38" t="s">
        <v>7</v>
      </c>
      <c r="I3" s="38" t="s">
        <v>8</v>
      </c>
      <c r="J3" s="38" t="s">
        <v>9</v>
      </c>
      <c r="K3" s="38" t="s">
        <v>10</v>
      </c>
      <c r="L3" s="38" t="s">
        <v>11</v>
      </c>
      <c r="M3" s="38" t="s">
        <v>12</v>
      </c>
      <c r="N3" s="38" t="s">
        <v>13</v>
      </c>
    </row>
    <row r="4" spans="1:14" ht="9.9499999999999993" customHeight="1" x14ac:dyDescent="0.2">
      <c r="A4" s="40"/>
    </row>
    <row r="5" spans="1:14" ht="9.9499999999999993" customHeight="1" x14ac:dyDescent="0.2">
      <c r="A5" s="40" t="s">
        <v>14</v>
      </c>
      <c r="B5" s="38" t="s">
        <v>15</v>
      </c>
    </row>
    <row r="6" spans="1:14" ht="9.9499999999999993" customHeight="1" x14ac:dyDescent="0.2">
      <c r="A6" s="40"/>
    </row>
    <row r="7" spans="1:14" ht="9.9499999999999993" customHeight="1" x14ac:dyDescent="0.2">
      <c r="A7" s="40" t="s">
        <v>16</v>
      </c>
      <c r="B7" s="38" t="s">
        <v>17</v>
      </c>
    </row>
    <row r="8" spans="1:14" ht="9.9499999999999993" customHeight="1" x14ac:dyDescent="0.2">
      <c r="A8" s="40"/>
    </row>
    <row r="9" spans="1:14" ht="9.9499999999999993" customHeight="1" x14ac:dyDescent="0.2">
      <c r="A9" s="40" t="s">
        <v>18</v>
      </c>
      <c r="B9" s="38" t="s">
        <v>19</v>
      </c>
      <c r="C9" s="38" t="s">
        <v>20</v>
      </c>
    </row>
    <row r="10" spans="1:14" ht="9.9499999999999993" customHeight="1" x14ac:dyDescent="0.2">
      <c r="A10" s="40"/>
    </row>
    <row r="11" spans="1:14" ht="9.9499999999999993" customHeight="1" x14ac:dyDescent="0.2">
      <c r="A11" s="40" t="s">
        <v>21</v>
      </c>
      <c r="B11" s="38" t="s">
        <v>22</v>
      </c>
      <c r="C11" s="38" t="s">
        <v>23</v>
      </c>
      <c r="D11" s="38" t="s">
        <v>24</v>
      </c>
    </row>
    <row r="12" spans="1:14" ht="9.9499999999999993" customHeight="1" x14ac:dyDescent="0.2">
      <c r="A12" s="40"/>
    </row>
    <row r="13" spans="1:14" ht="9.9499999999999993" customHeight="1" x14ac:dyDescent="0.2">
      <c r="A13" s="40" t="s">
        <v>25</v>
      </c>
      <c r="B13" s="38" t="s">
        <v>26</v>
      </c>
    </row>
    <row r="14" spans="1:14" ht="9.9499999999999993" customHeight="1" x14ac:dyDescent="0.2">
      <c r="A14" s="40"/>
    </row>
    <row r="15" spans="1:14" ht="9.9499999999999993" customHeight="1" x14ac:dyDescent="0.2">
      <c r="B15" s="38" t="s">
        <v>27</v>
      </c>
      <c r="C15" s="38" t="s">
        <v>28</v>
      </c>
      <c r="D15" s="38" t="s">
        <v>29</v>
      </c>
      <c r="E15" s="38" t="s">
        <v>30</v>
      </c>
      <c r="F15" s="38" t="s">
        <v>31</v>
      </c>
    </row>
  </sheetData>
  <pageMargins left="0.7" right="0.7" top="0.75" bottom="0.75" header="0.3" footer="0.3"/>
  <pageSetup paperSize="9" orientation="portrait" verticalDpi="300" r:id="rId1"/>
  <headerFooter>
    <oddHeader xml:space="preserve">&amp;L
</oddHeader>
    <oddFooter xml:space="preserve">&amp;L
</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6">
    <tabColor rgb="FFC00000"/>
    <pageSetUpPr fitToPage="1"/>
  </sheetPr>
  <dimension ref="B1:CX54"/>
  <sheetViews>
    <sheetView zoomScale="80" zoomScaleNormal="80" workbookViewId="0">
      <pane xSplit="2" ySplit="1" topLeftCell="C2" activePane="bottomRight" state="frozen"/>
      <selection pane="topRight" activeCell="C1" sqref="C1"/>
      <selection pane="bottomLeft" activeCell="A2" sqref="A2"/>
      <selection pane="bottomRight" activeCell="Q54" sqref="Q54"/>
    </sheetView>
  </sheetViews>
  <sheetFormatPr defaultColWidth="2.375" defaultRowHeight="12.75" customHeight="1" x14ac:dyDescent="0.2"/>
  <cols>
    <col min="1" max="1" width="2.375" style="3"/>
    <col min="2" max="2" width="2" style="3" customWidth="1"/>
    <col min="3" max="3" width="1.5" style="3" customWidth="1"/>
    <col min="4" max="11" width="2.375" style="3"/>
    <col min="12" max="12" width="2" style="3" customWidth="1"/>
    <col min="13" max="13" width="1.5" style="3" customWidth="1"/>
    <col min="14" max="21" width="2.375" style="3"/>
    <col min="22" max="22" width="2" style="3" customWidth="1"/>
    <col min="23" max="23" width="1.5" style="3" customWidth="1"/>
    <col min="24" max="31" width="2.375" style="3"/>
    <col min="32" max="32" width="2" style="3" customWidth="1"/>
    <col min="33" max="33" width="1.5" style="3" customWidth="1"/>
    <col min="34" max="41" width="2.375" style="3"/>
    <col min="42" max="42" width="2" style="3" customWidth="1"/>
    <col min="43" max="43" width="1.5" style="3" customWidth="1"/>
    <col min="44" max="51" width="2.375" style="3"/>
    <col min="52" max="52" width="2" style="3" customWidth="1"/>
    <col min="53" max="53" width="1.5" style="3" customWidth="1"/>
    <col min="54" max="61" width="2.375" style="3"/>
    <col min="62" max="62" width="2" style="3" customWidth="1"/>
    <col min="63" max="63" width="1.5" style="3" customWidth="1"/>
    <col min="64" max="71" width="2.375" style="3"/>
    <col min="72" max="72" width="2" style="3" customWidth="1"/>
    <col min="73" max="73" width="1.5" style="3" customWidth="1"/>
    <col min="74" max="81" width="2.375" style="3"/>
    <col min="82" max="82" width="2" style="3" customWidth="1"/>
    <col min="83" max="83" width="1.5" style="3" customWidth="1"/>
    <col min="84" max="91" width="2.375" style="3"/>
    <col min="92" max="92" width="2" style="3" customWidth="1"/>
    <col min="93" max="93" width="1.5" style="3" customWidth="1"/>
    <col min="94" max="101" width="2.375" style="3"/>
    <col min="102" max="102" width="2" style="3" customWidth="1"/>
    <col min="103" max="16384" width="2.375" style="3"/>
  </cols>
  <sheetData>
    <row r="1" spans="2:102" x14ac:dyDescent="0.2">
      <c r="B1" s="353"/>
      <c r="L1" s="353"/>
      <c r="V1" s="353"/>
      <c r="AF1" s="353"/>
      <c r="AP1" s="353"/>
      <c r="AZ1" s="353"/>
      <c r="BJ1" s="353"/>
      <c r="BT1" s="353"/>
      <c r="CD1" s="353"/>
      <c r="CN1" s="353"/>
      <c r="CX1" s="353"/>
    </row>
    <row r="2" spans="2:102" x14ac:dyDescent="0.2">
      <c r="B2" s="391"/>
      <c r="L2" s="391"/>
      <c r="V2" s="391"/>
      <c r="AF2" s="391"/>
      <c r="AP2" s="353"/>
      <c r="AZ2" s="391"/>
      <c r="BJ2" s="391"/>
      <c r="BT2" s="353"/>
      <c r="CD2" s="353"/>
      <c r="CN2" s="353"/>
      <c r="CX2" s="353"/>
    </row>
    <row r="3" spans="2:102" x14ac:dyDescent="0.2">
      <c r="B3" s="390"/>
      <c r="D3" s="394"/>
      <c r="E3" s="394"/>
      <c r="F3" s="394"/>
      <c r="G3" s="394"/>
      <c r="H3" s="394"/>
      <c r="I3" s="394"/>
      <c r="J3" s="394"/>
      <c r="L3" s="390"/>
      <c r="V3" s="390"/>
      <c r="AF3" s="390"/>
      <c r="AH3" s="353"/>
      <c r="AI3" s="353"/>
      <c r="AJ3" s="353"/>
      <c r="AK3" s="353"/>
      <c r="AL3" s="353"/>
      <c r="AM3" s="353"/>
      <c r="AN3" s="353"/>
      <c r="AP3" s="390"/>
      <c r="AR3" s="353"/>
      <c r="AS3" s="353"/>
      <c r="AT3" s="353"/>
      <c r="AU3" s="353"/>
      <c r="AV3" s="353"/>
      <c r="AW3" s="353"/>
      <c r="AX3" s="353"/>
      <c r="AZ3" s="390"/>
      <c r="BB3" s="353"/>
      <c r="BC3" s="353"/>
      <c r="BD3" s="353"/>
      <c r="BE3" s="353"/>
      <c r="BF3" s="353"/>
      <c r="BG3" s="353"/>
      <c r="BH3" s="353"/>
      <c r="BJ3" s="390"/>
      <c r="BL3" s="353"/>
      <c r="BM3" s="353"/>
      <c r="BN3" s="353"/>
      <c r="BO3" s="353"/>
      <c r="BP3" s="353"/>
      <c r="BQ3" s="353"/>
      <c r="BR3" s="353"/>
      <c r="BT3" s="390"/>
      <c r="CD3" s="469"/>
      <c r="CN3" s="392"/>
      <c r="CX3" s="392"/>
    </row>
    <row r="4" spans="2:102" ht="8.1" customHeight="1" x14ac:dyDescent="0.2">
      <c r="B4" s="390"/>
      <c r="D4" s="394"/>
      <c r="E4" s="394"/>
      <c r="F4" s="394"/>
      <c r="G4" s="394"/>
      <c r="H4" s="394"/>
      <c r="I4" s="394"/>
      <c r="J4" s="394"/>
      <c r="L4" s="390"/>
      <c r="V4" s="390"/>
      <c r="AF4" s="390"/>
      <c r="AH4" s="353"/>
      <c r="AI4" s="353"/>
      <c r="AJ4" s="353"/>
      <c r="AK4" s="353"/>
      <c r="AL4" s="353"/>
      <c r="AM4" s="353"/>
      <c r="AN4" s="353"/>
      <c r="AP4" s="390"/>
      <c r="AR4" s="353"/>
      <c r="AS4" s="353"/>
      <c r="AT4" s="353"/>
      <c r="AU4" s="353"/>
      <c r="AV4" s="353"/>
      <c r="AW4" s="353"/>
      <c r="AX4" s="353"/>
      <c r="AZ4" s="390"/>
      <c r="BB4" s="353"/>
      <c r="BC4" s="353"/>
      <c r="BD4" s="353"/>
      <c r="BE4" s="353"/>
      <c r="BF4" s="353"/>
      <c r="BG4" s="353"/>
      <c r="BH4" s="353"/>
      <c r="BJ4" s="390"/>
      <c r="BL4" s="353"/>
      <c r="BM4" s="353"/>
      <c r="BN4" s="353"/>
      <c r="BO4" s="353"/>
      <c r="BP4" s="353"/>
      <c r="BQ4" s="353"/>
      <c r="BR4" s="353"/>
      <c r="BT4" s="390"/>
      <c r="CD4" s="390"/>
      <c r="CN4" s="390"/>
      <c r="CX4" s="390"/>
    </row>
    <row r="5" spans="2:102" x14ac:dyDescent="0.2">
      <c r="B5" s="390"/>
      <c r="D5" s="394"/>
      <c r="E5" s="394"/>
      <c r="F5" s="394"/>
      <c r="G5" s="394"/>
      <c r="H5" s="394"/>
      <c r="I5" s="394"/>
      <c r="J5" s="394"/>
      <c r="L5" s="390"/>
      <c r="V5" s="390"/>
      <c r="AF5" s="392"/>
      <c r="AH5" s="353"/>
      <c r="AI5" s="353"/>
      <c r="AJ5" s="353"/>
      <c r="AK5" s="353"/>
      <c r="AL5" s="353"/>
      <c r="AM5" s="353"/>
      <c r="AN5" s="353"/>
      <c r="AP5" s="390"/>
      <c r="AR5" s="353"/>
      <c r="AS5" s="353"/>
      <c r="AT5" s="353"/>
      <c r="AU5" s="353"/>
      <c r="AV5" s="353"/>
      <c r="AW5" s="353"/>
      <c r="AX5" s="353"/>
      <c r="AZ5" s="390"/>
      <c r="BB5" s="353"/>
      <c r="BC5" s="353"/>
      <c r="BD5" s="353"/>
      <c r="BE5" s="353"/>
      <c r="BF5" s="353"/>
      <c r="BG5" s="353"/>
      <c r="BH5" s="353"/>
      <c r="BJ5" s="390"/>
      <c r="BL5" s="353"/>
      <c r="BM5" s="353"/>
      <c r="BN5" s="353"/>
      <c r="BO5" s="353"/>
      <c r="BP5" s="353"/>
      <c r="BQ5" s="353"/>
      <c r="BR5" s="353"/>
      <c r="BT5" s="390"/>
      <c r="CD5" s="390"/>
      <c r="CN5" s="390"/>
      <c r="CX5" s="392"/>
    </row>
    <row r="6" spans="2:102" ht="8.1" customHeight="1" x14ac:dyDescent="0.2">
      <c r="B6" s="390"/>
      <c r="D6" s="394"/>
      <c r="E6" s="394"/>
      <c r="F6" s="394"/>
      <c r="G6" s="394"/>
      <c r="H6" s="394"/>
      <c r="I6" s="394"/>
      <c r="J6" s="394"/>
      <c r="L6" s="390"/>
      <c r="V6" s="390"/>
      <c r="AF6" s="390"/>
      <c r="AH6" s="353"/>
      <c r="AI6" s="353"/>
      <c r="AJ6" s="353"/>
      <c r="AK6" s="353"/>
      <c r="AL6" s="353"/>
      <c r="AM6" s="353"/>
      <c r="AN6" s="353"/>
      <c r="AP6" s="390"/>
      <c r="AR6" s="353"/>
      <c r="AS6" s="353"/>
      <c r="AT6" s="353"/>
      <c r="AU6" s="353"/>
      <c r="AV6" s="353"/>
      <c r="AW6" s="353"/>
      <c r="AX6" s="353"/>
      <c r="AZ6" s="390"/>
      <c r="BB6" s="353"/>
      <c r="BC6" s="353"/>
      <c r="BD6" s="353"/>
      <c r="BE6" s="353"/>
      <c r="BF6" s="353"/>
      <c r="BG6" s="353"/>
      <c r="BH6" s="353"/>
      <c r="BJ6" s="390"/>
      <c r="BL6" s="353"/>
      <c r="BM6" s="353"/>
      <c r="BN6" s="353"/>
      <c r="BO6" s="353"/>
      <c r="BP6" s="353"/>
      <c r="BQ6" s="353"/>
      <c r="BR6" s="353"/>
      <c r="BT6" s="390"/>
      <c r="CD6" s="390"/>
      <c r="CN6" s="390"/>
      <c r="CX6" s="390"/>
    </row>
    <row r="7" spans="2:102" x14ac:dyDescent="0.2">
      <c r="B7" s="390"/>
      <c r="D7" s="394"/>
      <c r="E7" s="394"/>
      <c r="F7" s="394"/>
      <c r="G7" s="394"/>
      <c r="H7" s="394"/>
      <c r="I7" s="394"/>
      <c r="J7" s="394"/>
      <c r="L7" s="390"/>
      <c r="V7" s="390"/>
      <c r="AF7" s="390"/>
      <c r="AH7" s="353"/>
      <c r="AI7" s="353"/>
      <c r="AJ7" s="353"/>
      <c r="AK7" s="353"/>
      <c r="AL7" s="353"/>
      <c r="AM7" s="353"/>
      <c r="AN7" s="353"/>
      <c r="AP7" s="390"/>
      <c r="AR7" s="353"/>
      <c r="AS7" s="353"/>
      <c r="AT7" s="353"/>
      <c r="AU7" s="353"/>
      <c r="AV7" s="353"/>
      <c r="AW7" s="353"/>
      <c r="AX7" s="353"/>
      <c r="AZ7" s="390"/>
      <c r="BB7" s="353"/>
      <c r="BC7" s="353"/>
      <c r="BD7" s="353"/>
      <c r="BE7" s="353"/>
      <c r="BF7" s="353"/>
      <c r="BG7" s="353"/>
      <c r="BH7" s="353"/>
      <c r="BJ7" s="390"/>
      <c r="BL7" s="353"/>
      <c r="BM7" s="353"/>
      <c r="BN7" s="353"/>
      <c r="BO7" s="353"/>
      <c r="BP7" s="353"/>
      <c r="BQ7" s="353"/>
      <c r="BR7" s="353"/>
      <c r="BT7" s="390"/>
      <c r="CD7" s="390"/>
      <c r="CN7" s="390"/>
      <c r="CX7" s="392"/>
    </row>
    <row r="8" spans="2:102" ht="8.1" customHeight="1" x14ac:dyDescent="0.2">
      <c r="B8" s="390"/>
      <c r="D8" s="394"/>
      <c r="E8" s="394"/>
      <c r="F8" s="394"/>
      <c r="G8" s="394"/>
      <c r="H8" s="394"/>
      <c r="I8" s="394"/>
      <c r="J8" s="394"/>
      <c r="L8" s="390"/>
      <c r="V8" s="390"/>
      <c r="AF8" s="390"/>
      <c r="AH8" s="353"/>
      <c r="AI8" s="353"/>
      <c r="AJ8" s="353"/>
      <c r="AK8" s="353"/>
      <c r="AL8" s="353"/>
      <c r="AM8" s="353"/>
      <c r="AN8" s="353"/>
      <c r="AP8" s="390"/>
      <c r="AR8" s="353"/>
      <c r="AS8" s="353"/>
      <c r="AT8" s="353"/>
      <c r="AU8" s="353"/>
      <c r="AV8" s="353"/>
      <c r="AW8" s="353"/>
      <c r="AX8" s="353"/>
      <c r="AZ8" s="390"/>
      <c r="BB8" s="353"/>
      <c r="BC8" s="353"/>
      <c r="BD8" s="353"/>
      <c r="BE8" s="353"/>
      <c r="BF8" s="353"/>
      <c r="BG8" s="353"/>
      <c r="BH8" s="353"/>
      <c r="BJ8" s="390"/>
      <c r="BL8" s="353"/>
      <c r="BM8" s="353"/>
      <c r="BN8" s="353"/>
      <c r="BO8" s="353"/>
      <c r="BP8" s="353"/>
      <c r="BQ8" s="353"/>
      <c r="BR8" s="353"/>
      <c r="BT8" s="390"/>
      <c r="CD8" s="390"/>
      <c r="CN8" s="390"/>
      <c r="CX8" s="390"/>
    </row>
    <row r="9" spans="2:102" x14ac:dyDescent="0.2">
      <c r="B9" s="390"/>
      <c r="D9" s="394"/>
      <c r="E9" s="394"/>
      <c r="F9" s="394"/>
      <c r="G9" s="394"/>
      <c r="H9" s="394"/>
      <c r="I9" s="394"/>
      <c r="J9" s="394"/>
      <c r="L9" s="390"/>
      <c r="V9" s="390"/>
      <c r="AF9" s="390"/>
      <c r="AH9" s="353"/>
      <c r="AI9" s="353"/>
      <c r="AJ9" s="353"/>
      <c r="AK9" s="353"/>
      <c r="AL9" s="353"/>
      <c r="AM9" s="353"/>
      <c r="AN9" s="353"/>
      <c r="AP9" s="390"/>
      <c r="AR9" s="353"/>
      <c r="AS9" s="353"/>
      <c r="AT9" s="353"/>
      <c r="AU9" s="353"/>
      <c r="AV9" s="353"/>
      <c r="AW9" s="353"/>
      <c r="AX9" s="353"/>
      <c r="AZ9" s="390"/>
      <c r="BB9" s="353"/>
      <c r="BC9" s="353"/>
      <c r="BD9" s="353"/>
      <c r="BE9" s="353"/>
      <c r="BF9" s="353"/>
      <c r="BG9" s="353"/>
      <c r="BH9" s="353"/>
      <c r="BJ9" s="390"/>
      <c r="BL9" s="353"/>
      <c r="BM9" s="353"/>
      <c r="BN9" s="353"/>
      <c r="BO9" s="353"/>
      <c r="BP9" s="353"/>
      <c r="BQ9" s="353"/>
      <c r="BR9" s="353"/>
      <c r="BT9" s="390"/>
      <c r="CD9" s="390"/>
      <c r="CN9" s="469"/>
      <c r="CX9" s="390"/>
    </row>
    <row r="10" spans="2:102" ht="8.1" customHeight="1" x14ac:dyDescent="0.2">
      <c r="B10" s="390"/>
      <c r="D10" s="394"/>
      <c r="E10" s="394"/>
      <c r="F10" s="394"/>
      <c r="G10" s="394"/>
      <c r="H10" s="394"/>
      <c r="I10" s="394"/>
      <c r="J10" s="394"/>
      <c r="L10" s="390"/>
      <c r="V10" s="390"/>
      <c r="AF10" s="390"/>
      <c r="AH10" s="353"/>
      <c r="AI10" s="353"/>
      <c r="AJ10" s="353"/>
      <c r="AK10" s="353"/>
      <c r="AL10" s="353"/>
      <c r="AM10" s="353"/>
      <c r="AN10" s="353"/>
      <c r="AP10" s="390"/>
      <c r="AR10" s="353"/>
      <c r="AS10" s="353"/>
      <c r="AT10" s="353"/>
      <c r="AU10" s="353"/>
      <c r="AV10" s="353"/>
      <c r="AW10" s="353"/>
      <c r="AX10" s="353"/>
      <c r="AZ10" s="390"/>
      <c r="BB10" s="353"/>
      <c r="BC10" s="353"/>
      <c r="BD10" s="353"/>
      <c r="BE10" s="353"/>
      <c r="BF10" s="353"/>
      <c r="BG10" s="353"/>
      <c r="BH10" s="353"/>
      <c r="BJ10" s="390"/>
      <c r="BL10" s="353"/>
      <c r="BM10" s="353"/>
      <c r="BN10" s="353"/>
      <c r="BO10" s="353"/>
      <c r="BP10" s="353"/>
      <c r="BQ10" s="353"/>
      <c r="BR10" s="353"/>
      <c r="BT10" s="390"/>
      <c r="CD10" s="390"/>
      <c r="CN10" s="390"/>
      <c r="CX10" s="390"/>
    </row>
    <row r="11" spans="2:102" x14ac:dyDescent="0.2">
      <c r="B11" s="390"/>
      <c r="D11" s="394"/>
      <c r="E11" s="394"/>
      <c r="F11" s="394"/>
      <c r="G11" s="394"/>
      <c r="H11" s="394"/>
      <c r="I11" s="394"/>
      <c r="J11" s="394"/>
      <c r="L11" s="390"/>
      <c r="V11" s="390"/>
      <c r="AF11" s="469"/>
      <c r="AH11" s="353"/>
      <c r="AI11" s="353"/>
      <c r="AJ11" s="353"/>
      <c r="AK11" s="353"/>
      <c r="AL11" s="353"/>
      <c r="AM11" s="353"/>
      <c r="AN11" s="353"/>
      <c r="AP11" s="390"/>
      <c r="AR11" s="353"/>
      <c r="AS11" s="353"/>
      <c r="AT11" s="353"/>
      <c r="AU11" s="353"/>
      <c r="AV11" s="353"/>
      <c r="AW11" s="353"/>
      <c r="AX11" s="353"/>
      <c r="AZ11" s="390"/>
      <c r="BB11" s="353"/>
      <c r="BC11" s="353"/>
      <c r="BD11" s="353"/>
      <c r="BE11" s="353"/>
      <c r="BF11" s="353"/>
      <c r="BG11" s="353"/>
      <c r="BH11" s="353"/>
      <c r="BJ11" s="390"/>
      <c r="BL11" s="353"/>
      <c r="BM11" s="353"/>
      <c r="BN11" s="353"/>
      <c r="BO11" s="353"/>
      <c r="BP11" s="353"/>
      <c r="BQ11" s="353"/>
      <c r="BR11" s="353"/>
      <c r="BT11" s="390"/>
      <c r="CD11" s="390"/>
      <c r="CN11" s="390"/>
      <c r="CX11" s="390"/>
    </row>
    <row r="12" spans="2:102" ht="8.1" customHeight="1" x14ac:dyDescent="0.2">
      <c r="B12" s="390"/>
      <c r="D12" s="394"/>
      <c r="E12" s="394"/>
      <c r="F12" s="394"/>
      <c r="G12" s="394"/>
      <c r="H12" s="394"/>
      <c r="I12" s="394"/>
      <c r="J12" s="394"/>
      <c r="L12" s="390"/>
      <c r="V12" s="390"/>
      <c r="AF12" s="390"/>
      <c r="AH12" s="353"/>
      <c r="AI12" s="353"/>
      <c r="AJ12" s="353"/>
      <c r="AK12" s="353"/>
      <c r="AL12" s="353"/>
      <c r="AM12" s="353"/>
      <c r="AN12" s="353"/>
      <c r="AP12" s="390"/>
      <c r="AR12" s="353"/>
      <c r="AS12" s="353"/>
      <c r="AT12" s="353"/>
      <c r="AU12" s="353"/>
      <c r="AV12" s="353"/>
      <c r="AW12" s="353"/>
      <c r="AX12" s="353"/>
      <c r="AZ12" s="390"/>
      <c r="BB12" s="353"/>
      <c r="BC12" s="353"/>
      <c r="BD12" s="353"/>
      <c r="BE12" s="353"/>
      <c r="BF12" s="353"/>
      <c r="BG12" s="353"/>
      <c r="BH12" s="353"/>
      <c r="BJ12" s="390"/>
      <c r="BL12" s="353"/>
      <c r="BM12" s="353"/>
      <c r="BN12" s="353"/>
      <c r="BO12" s="353"/>
      <c r="BP12" s="353"/>
      <c r="BQ12" s="353"/>
      <c r="BR12" s="353"/>
      <c r="BT12" s="390"/>
      <c r="CD12" s="390"/>
      <c r="CN12" s="390"/>
      <c r="CX12" s="390"/>
    </row>
    <row r="13" spans="2:102" x14ac:dyDescent="0.2">
      <c r="B13" s="390"/>
      <c r="D13" s="394"/>
      <c r="E13" s="394"/>
      <c r="F13" s="394"/>
      <c r="G13" s="394"/>
      <c r="H13" s="394"/>
      <c r="I13" s="394"/>
      <c r="J13" s="394"/>
      <c r="L13" s="390"/>
      <c r="V13" s="390"/>
      <c r="AF13" s="392"/>
      <c r="AH13" s="353"/>
      <c r="AI13" s="353"/>
      <c r="AJ13" s="353"/>
      <c r="AK13" s="353"/>
      <c r="AL13" s="353"/>
      <c r="AM13" s="353"/>
      <c r="AN13" s="353"/>
      <c r="AP13" s="390"/>
      <c r="AR13" s="353"/>
      <c r="AS13" s="353"/>
      <c r="AT13" s="353"/>
      <c r="AU13" s="353"/>
      <c r="AV13" s="353"/>
      <c r="AW13" s="353"/>
      <c r="AX13" s="353"/>
      <c r="AZ13" s="390"/>
      <c r="BB13" s="353"/>
      <c r="BC13" s="353"/>
      <c r="BD13" s="353"/>
      <c r="BE13" s="353"/>
      <c r="BF13" s="353"/>
      <c r="BG13" s="353"/>
      <c r="BH13" s="353"/>
      <c r="BJ13" s="390"/>
      <c r="BL13" s="353"/>
      <c r="BM13" s="353"/>
      <c r="BN13" s="353"/>
      <c r="BO13" s="353"/>
      <c r="BP13" s="353"/>
      <c r="BQ13" s="353"/>
      <c r="BR13" s="353"/>
      <c r="BT13" s="390"/>
      <c r="CD13" s="390"/>
      <c r="CN13" s="390"/>
      <c r="CX13" s="390"/>
    </row>
    <row r="14" spans="2:102" ht="8.1" customHeight="1" x14ac:dyDescent="0.2">
      <c r="B14" s="391"/>
      <c r="L14" s="391"/>
      <c r="V14" s="391"/>
      <c r="AF14" s="391"/>
      <c r="AP14" s="353"/>
      <c r="AZ14" s="391"/>
      <c r="BJ14" s="391"/>
      <c r="BT14" s="391"/>
      <c r="CD14" s="391"/>
      <c r="CN14" s="391"/>
      <c r="CX14" s="353"/>
    </row>
    <row r="15" spans="2:102" ht="8.1" customHeight="1" x14ac:dyDescent="0.2">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row>
    <row r="16" spans="2:102" ht="8.1" customHeight="1" x14ac:dyDescent="0.2">
      <c r="B16" s="353"/>
      <c r="L16" s="353"/>
      <c r="V16" s="353"/>
      <c r="AF16" s="353"/>
      <c r="AP16" s="353"/>
      <c r="AZ16" s="353"/>
      <c r="BJ16" s="353"/>
      <c r="BT16" s="353"/>
      <c r="CD16" s="353"/>
      <c r="CN16" s="353"/>
      <c r="CX16" s="353"/>
    </row>
    <row r="17" spans="2:102" x14ac:dyDescent="0.2">
      <c r="B17" s="393"/>
      <c r="D17" s="394"/>
      <c r="E17" s="394"/>
      <c r="F17" s="394"/>
      <c r="G17" s="394"/>
      <c r="H17" s="394"/>
      <c r="I17" s="394"/>
      <c r="J17" s="394"/>
      <c r="L17" s="393"/>
      <c r="V17" s="393"/>
      <c r="AF17" s="393"/>
      <c r="AH17" s="353"/>
      <c r="AI17" s="353"/>
      <c r="AJ17" s="353"/>
      <c r="AK17" s="353"/>
      <c r="AL17" s="353"/>
      <c r="AM17" s="353"/>
      <c r="AN17" s="353"/>
      <c r="AP17" s="393"/>
      <c r="AR17" s="353"/>
      <c r="AS17" s="353"/>
      <c r="AT17" s="353"/>
      <c r="AU17" s="353"/>
      <c r="AV17" s="353"/>
      <c r="AW17" s="353"/>
      <c r="AX17" s="353"/>
      <c r="AZ17" s="393"/>
      <c r="BB17" s="353"/>
      <c r="BC17" s="353"/>
      <c r="BD17" s="353"/>
      <c r="BE17" s="353"/>
      <c r="BF17" s="353"/>
      <c r="BG17" s="353"/>
      <c r="BH17" s="353"/>
      <c r="BJ17" s="393"/>
      <c r="BL17" s="353"/>
      <c r="BM17" s="353"/>
      <c r="BN17" s="353"/>
      <c r="BO17" s="353"/>
      <c r="BP17" s="353"/>
      <c r="BQ17" s="353"/>
      <c r="BR17" s="353"/>
      <c r="BT17" s="393"/>
      <c r="CD17" s="393"/>
      <c r="CN17" s="393"/>
      <c r="CP17" s="394"/>
      <c r="CQ17" s="394"/>
      <c r="CR17" s="394"/>
      <c r="CS17" s="394"/>
      <c r="CT17" s="394"/>
      <c r="CU17" s="394"/>
      <c r="CV17" s="394"/>
      <c r="CX17" s="393"/>
    </row>
    <row r="18" spans="2:102" ht="8.1" customHeight="1" x14ac:dyDescent="0.2">
      <c r="B18" s="393"/>
      <c r="D18" s="394"/>
      <c r="E18" s="394"/>
      <c r="F18" s="394"/>
      <c r="G18" s="394"/>
      <c r="H18" s="394"/>
      <c r="I18" s="394"/>
      <c r="J18" s="394"/>
      <c r="L18" s="393"/>
      <c r="V18" s="393"/>
      <c r="AF18" s="393"/>
      <c r="AH18" s="353"/>
      <c r="AI18" s="353"/>
      <c r="AJ18" s="353"/>
      <c r="AK18" s="353"/>
      <c r="AL18" s="353"/>
      <c r="AM18" s="353"/>
      <c r="AN18" s="353"/>
      <c r="AP18" s="393"/>
      <c r="AR18" s="353"/>
      <c r="AS18" s="353"/>
      <c r="AT18" s="353"/>
      <c r="AU18" s="353"/>
      <c r="AV18" s="353"/>
      <c r="AW18" s="353"/>
      <c r="AX18" s="353"/>
      <c r="AZ18" s="393"/>
      <c r="BB18" s="353"/>
      <c r="BC18" s="353"/>
      <c r="BD18" s="353"/>
      <c r="BE18" s="353"/>
      <c r="BF18" s="353"/>
      <c r="BG18" s="353"/>
      <c r="BH18" s="353"/>
      <c r="BJ18" s="393"/>
      <c r="BL18" s="353"/>
      <c r="BM18" s="353"/>
      <c r="BN18" s="353"/>
      <c r="BO18" s="353"/>
      <c r="BP18" s="353"/>
      <c r="BQ18" s="353"/>
      <c r="BR18" s="353"/>
      <c r="BT18" s="393"/>
      <c r="CD18" s="393"/>
      <c r="CN18" s="393"/>
      <c r="CP18" s="394"/>
      <c r="CQ18" s="394"/>
      <c r="CR18" s="394"/>
      <c r="CS18" s="394"/>
      <c r="CT18" s="394"/>
      <c r="CU18" s="394"/>
      <c r="CV18" s="394"/>
      <c r="CX18" s="393"/>
    </row>
    <row r="19" spans="2:102" x14ac:dyDescent="0.2">
      <c r="B19" s="393"/>
      <c r="D19" s="394"/>
      <c r="E19" s="394"/>
      <c r="F19" s="394"/>
      <c r="G19" s="394"/>
      <c r="H19" s="394"/>
      <c r="I19" s="394"/>
      <c r="J19" s="394"/>
      <c r="L19" s="393"/>
      <c r="V19" s="393"/>
      <c r="AF19" s="393"/>
      <c r="AH19" s="353"/>
      <c r="AI19" s="353"/>
      <c r="AJ19" s="353"/>
      <c r="AK19" s="353"/>
      <c r="AL19" s="353"/>
      <c r="AM19" s="353"/>
      <c r="AN19" s="353"/>
      <c r="AP19" s="393"/>
      <c r="AR19" s="353"/>
      <c r="AS19" s="353"/>
      <c r="AT19" s="353"/>
      <c r="AU19" s="353"/>
      <c r="AV19" s="353"/>
      <c r="AW19" s="353"/>
      <c r="AX19" s="353"/>
      <c r="AZ19" s="393"/>
      <c r="BB19" s="353"/>
      <c r="BC19" s="353"/>
      <c r="BD19" s="353"/>
      <c r="BE19" s="353"/>
      <c r="BF19" s="353"/>
      <c r="BG19" s="353"/>
      <c r="BH19" s="353"/>
      <c r="BJ19" s="393"/>
      <c r="BL19" s="353"/>
      <c r="BM19" s="353"/>
      <c r="BN19" s="353"/>
      <c r="BO19" s="353"/>
      <c r="BP19" s="353"/>
      <c r="BQ19" s="353"/>
      <c r="BR19" s="353"/>
      <c r="BT19" s="393"/>
      <c r="CD19" s="393"/>
      <c r="CN19" s="393"/>
      <c r="CP19" s="394"/>
      <c r="CQ19" s="394"/>
      <c r="CR19" s="394"/>
      <c r="CS19" s="394"/>
      <c r="CT19" s="394"/>
      <c r="CU19" s="394"/>
      <c r="CV19" s="394"/>
      <c r="CX19" s="393"/>
    </row>
    <row r="20" spans="2:102" ht="8.1" customHeight="1" x14ac:dyDescent="0.2">
      <c r="B20" s="393"/>
      <c r="D20" s="394"/>
      <c r="E20" s="394"/>
      <c r="F20" s="394"/>
      <c r="G20" s="394"/>
      <c r="H20" s="394"/>
      <c r="I20" s="394"/>
      <c r="J20" s="394"/>
      <c r="L20" s="393"/>
      <c r="V20" s="393"/>
      <c r="AF20" s="393"/>
      <c r="AH20" s="353"/>
      <c r="AI20" s="353"/>
      <c r="AJ20" s="353"/>
      <c r="AK20" s="353"/>
      <c r="AL20" s="353"/>
      <c r="AM20" s="353"/>
      <c r="AN20" s="353"/>
      <c r="AP20" s="393"/>
      <c r="AR20" s="353"/>
      <c r="AS20" s="353"/>
      <c r="AT20" s="353"/>
      <c r="AU20" s="353"/>
      <c r="AV20" s="353"/>
      <c r="AW20" s="353"/>
      <c r="AX20" s="353"/>
      <c r="AZ20" s="393"/>
      <c r="BB20" s="353"/>
      <c r="BC20" s="353"/>
      <c r="BD20" s="353"/>
      <c r="BE20" s="353"/>
      <c r="BF20" s="353"/>
      <c r="BG20" s="353"/>
      <c r="BH20" s="353"/>
      <c r="BJ20" s="393"/>
      <c r="BL20" s="353"/>
      <c r="BM20" s="353"/>
      <c r="BN20" s="353"/>
      <c r="BO20" s="353"/>
      <c r="BP20" s="353"/>
      <c r="BQ20" s="353"/>
      <c r="BR20" s="353"/>
      <c r="BT20" s="393"/>
      <c r="CD20" s="393"/>
      <c r="CN20" s="393"/>
      <c r="CP20" s="394"/>
      <c r="CQ20" s="394"/>
      <c r="CR20" s="394"/>
      <c r="CS20" s="394"/>
      <c r="CT20" s="394"/>
      <c r="CU20" s="394"/>
      <c r="CV20" s="394"/>
      <c r="CX20" s="393"/>
    </row>
    <row r="21" spans="2:102" x14ac:dyDescent="0.2">
      <c r="B21" s="393"/>
      <c r="D21" s="394"/>
      <c r="E21" s="394"/>
      <c r="F21" s="394"/>
      <c r="G21" s="394"/>
      <c r="H21" s="394"/>
      <c r="I21" s="394"/>
      <c r="J21" s="394"/>
      <c r="L21" s="393"/>
      <c r="V21" s="393"/>
      <c r="AF21" s="393"/>
      <c r="AH21" s="353"/>
      <c r="AI21" s="353"/>
      <c r="AJ21" s="353"/>
      <c r="AK21" s="353"/>
      <c r="AL21" s="353"/>
      <c r="AM21" s="353"/>
      <c r="AN21" s="353"/>
      <c r="AP21" s="393"/>
      <c r="AR21" s="353"/>
      <c r="AS21" s="353"/>
      <c r="AT21" s="353"/>
      <c r="AU21" s="353"/>
      <c r="AV21" s="353"/>
      <c r="AW21" s="353"/>
      <c r="AX21" s="353"/>
      <c r="AZ21" s="393"/>
      <c r="BB21" s="353"/>
      <c r="BC21" s="353"/>
      <c r="BD21" s="353"/>
      <c r="BE21" s="353"/>
      <c r="BF21" s="353"/>
      <c r="BG21" s="353"/>
      <c r="BH21" s="353"/>
      <c r="BJ21" s="393"/>
      <c r="BL21" s="353"/>
      <c r="BM21" s="353"/>
      <c r="BN21" s="353"/>
      <c r="BO21" s="353"/>
      <c r="BP21" s="353"/>
      <c r="BQ21" s="353"/>
      <c r="BR21" s="353"/>
      <c r="BT21" s="393"/>
      <c r="CD21" s="393"/>
      <c r="CN21" s="393"/>
      <c r="CP21" s="394"/>
      <c r="CQ21" s="394"/>
      <c r="CR21" s="394"/>
      <c r="CS21" s="394"/>
      <c r="CT21" s="394"/>
      <c r="CU21" s="394"/>
      <c r="CV21" s="394"/>
      <c r="CX21" s="393"/>
    </row>
    <row r="22" spans="2:102" ht="8.1" customHeight="1" x14ac:dyDescent="0.2">
      <c r="B22" s="393"/>
      <c r="D22" s="394"/>
      <c r="E22" s="394"/>
      <c r="F22" s="394"/>
      <c r="G22" s="394"/>
      <c r="H22" s="394"/>
      <c r="I22" s="394"/>
      <c r="J22" s="394"/>
      <c r="L22" s="393"/>
      <c r="V22" s="393"/>
      <c r="AF22" s="393"/>
      <c r="AH22" s="353"/>
      <c r="AI22" s="353"/>
      <c r="AJ22" s="353"/>
      <c r="AK22" s="353"/>
      <c r="AL22" s="353"/>
      <c r="AM22" s="353"/>
      <c r="AN22" s="353"/>
      <c r="AP22" s="393"/>
      <c r="AR22" s="353"/>
      <c r="AS22" s="353"/>
      <c r="AT22" s="353"/>
      <c r="AU22" s="353"/>
      <c r="AV22" s="353"/>
      <c r="AW22" s="353"/>
      <c r="AX22" s="353"/>
      <c r="AZ22" s="393"/>
      <c r="BB22" s="353"/>
      <c r="BC22" s="353"/>
      <c r="BD22" s="353"/>
      <c r="BE22" s="353"/>
      <c r="BF22" s="353"/>
      <c r="BG22" s="353"/>
      <c r="BH22" s="353"/>
      <c r="BJ22" s="393"/>
      <c r="BL22" s="353"/>
      <c r="BM22" s="353"/>
      <c r="BN22" s="353"/>
      <c r="BO22" s="353"/>
      <c r="BP22" s="353"/>
      <c r="BQ22" s="353"/>
      <c r="BR22" s="353"/>
      <c r="BT22" s="393"/>
      <c r="CD22" s="393"/>
      <c r="CN22" s="393"/>
      <c r="CP22" s="394"/>
      <c r="CQ22" s="394"/>
      <c r="CR22" s="394"/>
      <c r="CS22" s="394"/>
      <c r="CT22" s="394"/>
      <c r="CU22" s="394"/>
      <c r="CV22" s="394"/>
      <c r="CX22" s="393"/>
    </row>
    <row r="23" spans="2:102" x14ac:dyDescent="0.2">
      <c r="B23" s="393"/>
      <c r="D23" s="394"/>
      <c r="E23" s="394"/>
      <c r="F23" s="394"/>
      <c r="G23" s="394"/>
      <c r="H23" s="394"/>
      <c r="I23" s="394"/>
      <c r="J23" s="394"/>
      <c r="L23" s="393"/>
      <c r="V23" s="393"/>
      <c r="AF23" s="393"/>
      <c r="AH23" s="353"/>
      <c r="AI23" s="353"/>
      <c r="AJ23" s="353"/>
      <c r="AK23" s="353"/>
      <c r="AL23" s="353"/>
      <c r="AM23" s="353"/>
      <c r="AN23" s="353"/>
      <c r="AP23" s="393"/>
      <c r="AR23" s="353"/>
      <c r="AS23" s="353"/>
      <c r="AT23" s="353"/>
      <c r="AU23" s="353"/>
      <c r="AV23" s="353"/>
      <c r="AW23" s="353"/>
      <c r="AX23" s="353"/>
      <c r="AZ23" s="393"/>
      <c r="BB23" s="353"/>
      <c r="BC23" s="353"/>
      <c r="BD23" s="353"/>
      <c r="BE23" s="353"/>
      <c r="BF23" s="353"/>
      <c r="BG23" s="353"/>
      <c r="BH23" s="353"/>
      <c r="BJ23" s="393"/>
      <c r="BL23" s="353"/>
      <c r="BM23" s="353"/>
      <c r="BN23" s="353"/>
      <c r="BO23" s="353"/>
      <c r="BP23" s="353"/>
      <c r="BQ23" s="353"/>
      <c r="BR23" s="353"/>
      <c r="BT23" s="393"/>
      <c r="CD23" s="393"/>
      <c r="CN23" s="393"/>
      <c r="CP23" s="394"/>
      <c r="CQ23" s="394"/>
      <c r="CR23" s="394"/>
      <c r="CS23" s="394"/>
      <c r="CT23" s="394"/>
      <c r="CU23" s="394"/>
      <c r="CV23" s="394"/>
      <c r="CX23" s="393"/>
    </row>
    <row r="24" spans="2:102" ht="8.1" customHeight="1" x14ac:dyDescent="0.2">
      <c r="B24" s="393"/>
      <c r="D24" s="394"/>
      <c r="E24" s="394"/>
      <c r="F24" s="394"/>
      <c r="G24" s="394"/>
      <c r="H24" s="394"/>
      <c r="I24" s="394"/>
      <c r="J24" s="394"/>
      <c r="L24" s="393"/>
      <c r="V24" s="393"/>
      <c r="AF24" s="393"/>
      <c r="AH24" s="353"/>
      <c r="AI24" s="353"/>
      <c r="AJ24" s="353"/>
      <c r="AK24" s="353"/>
      <c r="AL24" s="353"/>
      <c r="AM24" s="353"/>
      <c r="AN24" s="353"/>
      <c r="AP24" s="393"/>
      <c r="AR24" s="353"/>
      <c r="AS24" s="353"/>
      <c r="AT24" s="353"/>
      <c r="AU24" s="353"/>
      <c r="AV24" s="353"/>
      <c r="AW24" s="353"/>
      <c r="AX24" s="353"/>
      <c r="AZ24" s="393"/>
      <c r="BB24" s="353"/>
      <c r="BC24" s="353"/>
      <c r="BD24" s="353"/>
      <c r="BE24" s="353"/>
      <c r="BF24" s="353"/>
      <c r="BG24" s="353"/>
      <c r="BH24" s="353"/>
      <c r="BJ24" s="393"/>
      <c r="BL24" s="353"/>
      <c r="BM24" s="353"/>
      <c r="BN24" s="353"/>
      <c r="BO24" s="353"/>
      <c r="BP24" s="353"/>
      <c r="BQ24" s="353"/>
      <c r="BR24" s="353"/>
      <c r="BT24" s="393"/>
      <c r="CD24" s="393"/>
      <c r="CN24" s="393"/>
      <c r="CP24" s="394"/>
      <c r="CQ24" s="394"/>
      <c r="CR24" s="394"/>
      <c r="CS24" s="394"/>
      <c r="CT24" s="394"/>
      <c r="CU24" s="394"/>
      <c r="CV24" s="394"/>
      <c r="CX24" s="393"/>
    </row>
    <row r="25" spans="2:102" x14ac:dyDescent="0.2">
      <c r="B25" s="393"/>
      <c r="D25" s="394"/>
      <c r="E25" s="394"/>
      <c r="F25" s="394"/>
      <c r="G25" s="394"/>
      <c r="H25" s="394"/>
      <c r="I25" s="394"/>
      <c r="J25" s="394"/>
      <c r="L25" s="393"/>
      <c r="V25" s="393"/>
      <c r="AF25" s="393"/>
      <c r="AH25" s="353"/>
      <c r="AI25" s="353"/>
      <c r="AJ25" s="353"/>
      <c r="AK25" s="353"/>
      <c r="AL25" s="353"/>
      <c r="AM25" s="353"/>
      <c r="AN25" s="353"/>
      <c r="AP25" s="393"/>
      <c r="AR25" s="353"/>
      <c r="AS25" s="353"/>
      <c r="AT25" s="353"/>
      <c r="AU25" s="353"/>
      <c r="AV25" s="353"/>
      <c r="AW25" s="353"/>
      <c r="AX25" s="353"/>
      <c r="AZ25" s="393"/>
      <c r="BB25" s="353"/>
      <c r="BC25" s="353"/>
      <c r="BD25" s="353"/>
      <c r="BE25" s="353"/>
      <c r="BF25" s="353"/>
      <c r="BG25" s="353"/>
      <c r="BH25" s="353"/>
      <c r="BJ25" s="393"/>
      <c r="BL25" s="353"/>
      <c r="BM25" s="353"/>
      <c r="BN25" s="353"/>
      <c r="BO25" s="353"/>
      <c r="BP25" s="353"/>
      <c r="BQ25" s="353"/>
      <c r="BR25" s="353"/>
      <c r="BT25" s="393"/>
      <c r="CD25" s="393"/>
      <c r="CN25" s="393"/>
      <c r="CP25" s="394"/>
      <c r="CQ25" s="394"/>
      <c r="CR25" s="394"/>
      <c r="CS25" s="394"/>
      <c r="CT25" s="394"/>
      <c r="CU25" s="394"/>
      <c r="CV25" s="394"/>
      <c r="CX25" s="393"/>
    </row>
    <row r="26" spans="2:102" ht="8.1" customHeight="1" x14ac:dyDescent="0.2">
      <c r="B26" s="353"/>
      <c r="L26" s="353"/>
      <c r="V26" s="353"/>
      <c r="AF26" s="353"/>
      <c r="AP26" s="353"/>
      <c r="AZ26" s="353"/>
      <c r="BJ26" s="353"/>
      <c r="BT26" s="353"/>
      <c r="CD26" s="353"/>
      <c r="CN26" s="353"/>
      <c r="CX26" s="353"/>
    </row>
    <row r="27" spans="2:102" ht="8.1" customHeight="1" x14ac:dyDescent="0.2">
      <c r="B27" s="354"/>
      <c r="C27" s="354"/>
      <c r="D27" s="354"/>
      <c r="E27" s="354"/>
      <c r="F27" s="354"/>
      <c r="G27" s="354"/>
      <c r="H27" s="354"/>
      <c r="I27" s="354"/>
      <c r="J27" s="354"/>
      <c r="K27" s="354"/>
      <c r="L27" s="354"/>
      <c r="M27" s="354"/>
      <c r="N27" s="354"/>
      <c r="O27" s="354"/>
      <c r="P27" s="354"/>
      <c r="Q27" s="354"/>
      <c r="R27" s="354"/>
      <c r="S27" s="354"/>
      <c r="T27" s="354"/>
      <c r="U27" s="354"/>
      <c r="V27" s="354"/>
      <c r="W27" s="354"/>
      <c r="X27" s="354"/>
      <c r="Y27" s="354"/>
      <c r="Z27" s="354"/>
      <c r="AA27" s="354"/>
      <c r="AB27" s="354"/>
      <c r="AC27" s="354"/>
      <c r="AD27" s="354"/>
      <c r="AE27" s="354"/>
      <c r="AF27" s="354"/>
      <c r="AG27" s="354"/>
      <c r="AH27" s="354"/>
      <c r="AI27" s="354"/>
      <c r="AJ27" s="354"/>
      <c r="AK27" s="354"/>
      <c r="AL27" s="354"/>
      <c r="AM27" s="354"/>
      <c r="AN27" s="354"/>
      <c r="AO27" s="354"/>
      <c r="AP27" s="354"/>
      <c r="AQ27" s="354"/>
      <c r="AR27" s="354"/>
      <c r="AS27" s="354"/>
      <c r="AT27" s="354"/>
      <c r="AU27" s="354"/>
      <c r="AV27" s="354"/>
      <c r="AW27" s="354"/>
      <c r="AX27" s="354"/>
      <c r="AY27" s="354"/>
      <c r="AZ27" s="354"/>
      <c r="BA27" s="354"/>
      <c r="BB27" s="354"/>
      <c r="BC27" s="354"/>
      <c r="BD27" s="354"/>
      <c r="BE27" s="354"/>
      <c r="BF27" s="354"/>
      <c r="BG27" s="354"/>
      <c r="BH27" s="354"/>
      <c r="BI27" s="354"/>
      <c r="BJ27" s="354"/>
      <c r="BK27" s="354"/>
      <c r="BL27" s="354"/>
      <c r="BM27" s="354"/>
      <c r="BN27" s="354"/>
      <c r="BO27" s="354"/>
      <c r="BP27" s="354"/>
      <c r="BQ27" s="354"/>
      <c r="BR27" s="354"/>
      <c r="BS27" s="354"/>
      <c r="BT27" s="354"/>
      <c r="BU27" s="354"/>
      <c r="BV27" s="354"/>
      <c r="BW27" s="354"/>
      <c r="BX27" s="354"/>
      <c r="BY27" s="354"/>
      <c r="BZ27" s="354"/>
      <c r="CA27" s="354"/>
      <c r="CB27" s="354"/>
      <c r="CC27" s="354"/>
      <c r="CD27" s="354"/>
      <c r="CE27" s="354"/>
      <c r="CF27" s="354"/>
      <c r="CG27" s="354"/>
      <c r="CH27" s="354"/>
      <c r="CI27" s="354"/>
      <c r="CJ27" s="354"/>
      <c r="CK27" s="354"/>
      <c r="CL27" s="354"/>
      <c r="CM27" s="354"/>
      <c r="CN27" s="354"/>
      <c r="CO27" s="354"/>
      <c r="CP27" s="354"/>
      <c r="CQ27" s="354"/>
      <c r="CR27" s="354"/>
      <c r="CS27" s="354"/>
      <c r="CT27" s="354"/>
      <c r="CU27" s="354"/>
      <c r="CV27" s="354"/>
      <c r="CW27" s="354"/>
      <c r="CX27" s="354"/>
    </row>
    <row r="28" spans="2:102" x14ac:dyDescent="0.2">
      <c r="B28" s="353"/>
      <c r="L28" s="353"/>
      <c r="V28" s="353"/>
      <c r="AF28" s="353"/>
      <c r="AP28" s="353"/>
      <c r="AZ28" s="353"/>
      <c r="BJ28" s="353"/>
      <c r="BT28" s="353"/>
      <c r="CD28" s="353"/>
      <c r="CN28" s="353"/>
      <c r="CX28" s="353"/>
    </row>
    <row r="29" spans="2:102" x14ac:dyDescent="0.2">
      <c r="B29" s="390"/>
      <c r="L29" s="390"/>
      <c r="V29" s="390"/>
      <c r="AF29" s="390"/>
      <c r="AP29" s="390"/>
      <c r="AZ29" s="390"/>
      <c r="BJ29" s="390"/>
      <c r="BT29" s="390"/>
      <c r="CD29" s="390"/>
      <c r="CN29" s="390"/>
      <c r="CX29" s="390"/>
    </row>
    <row r="30" spans="2:102" ht="8.1" customHeight="1" x14ac:dyDescent="0.2">
      <c r="B30" s="390"/>
      <c r="L30" s="390"/>
      <c r="V30" s="390"/>
      <c r="AF30" s="390"/>
      <c r="AP30" s="390"/>
      <c r="AZ30" s="390"/>
      <c r="BJ30" s="390"/>
      <c r="BT30" s="390"/>
      <c r="CD30" s="390"/>
      <c r="CN30" s="390"/>
      <c r="CX30" s="390"/>
    </row>
    <row r="31" spans="2:102" x14ac:dyDescent="0.2">
      <c r="B31" s="390"/>
      <c r="L31" s="390"/>
      <c r="V31" s="390"/>
      <c r="AF31" s="390"/>
      <c r="AP31" s="390"/>
      <c r="AZ31" s="390"/>
      <c r="BJ31" s="390"/>
      <c r="BT31" s="390"/>
      <c r="CD31" s="390"/>
      <c r="CN31" s="390"/>
      <c r="CX31" s="390"/>
    </row>
    <row r="32" spans="2:102" ht="8.1" customHeight="1" x14ac:dyDescent="0.2">
      <c r="B32" s="390"/>
      <c r="L32" s="390"/>
      <c r="V32" s="390"/>
      <c r="AF32" s="390"/>
      <c r="AP32" s="390"/>
      <c r="AZ32" s="390"/>
      <c r="BJ32" s="390"/>
      <c r="BT32" s="390"/>
      <c r="CD32" s="390"/>
      <c r="CN32" s="390"/>
      <c r="CX32" s="390"/>
    </row>
    <row r="33" spans="2:102" x14ac:dyDescent="0.2">
      <c r="B33" s="390"/>
      <c r="L33" s="390"/>
      <c r="V33" s="390"/>
      <c r="AF33" s="390"/>
      <c r="AP33" s="390"/>
      <c r="AZ33" s="390"/>
      <c r="BJ33" s="390"/>
      <c r="BT33" s="390"/>
      <c r="CD33" s="390"/>
      <c r="CN33" s="390"/>
      <c r="CX33" s="390"/>
    </row>
    <row r="34" spans="2:102" ht="8.1" customHeight="1" x14ac:dyDescent="0.2">
      <c r="B34" s="390"/>
      <c r="L34" s="390"/>
      <c r="V34" s="390"/>
      <c r="AF34" s="390"/>
      <c r="AP34" s="390"/>
      <c r="AZ34" s="390"/>
      <c r="BJ34" s="390"/>
      <c r="BT34" s="390"/>
      <c r="CD34" s="390"/>
      <c r="CN34" s="390"/>
      <c r="CX34" s="390"/>
    </row>
    <row r="35" spans="2:102" x14ac:dyDescent="0.2">
      <c r="B35" s="390"/>
      <c r="L35" s="390"/>
      <c r="V35" s="390"/>
      <c r="AF35" s="390"/>
      <c r="AP35" s="390"/>
      <c r="AZ35" s="390"/>
      <c r="BJ35" s="390"/>
      <c r="BT35" s="390"/>
      <c r="CD35" s="390"/>
      <c r="CN35" s="390"/>
      <c r="CX35" s="390"/>
    </row>
    <row r="36" spans="2:102" ht="8.1" customHeight="1" x14ac:dyDescent="0.2">
      <c r="B36" s="390"/>
      <c r="L36" s="390"/>
      <c r="V36" s="390"/>
      <c r="AF36" s="390"/>
      <c r="AP36" s="390"/>
      <c r="AZ36" s="390"/>
      <c r="BJ36" s="390"/>
      <c r="BT36" s="390"/>
      <c r="CD36" s="390"/>
      <c r="CN36" s="390"/>
      <c r="CX36" s="390"/>
    </row>
    <row r="37" spans="2:102" x14ac:dyDescent="0.2">
      <c r="B37" s="390"/>
      <c r="L37" s="390"/>
      <c r="V37" s="390"/>
      <c r="AF37" s="390"/>
      <c r="AP37" s="390"/>
      <c r="AZ37" s="390"/>
      <c r="BJ37" s="390"/>
      <c r="BT37" s="390"/>
      <c r="CD37" s="390"/>
      <c r="CN37" s="390"/>
      <c r="CX37" s="390"/>
    </row>
    <row r="38" spans="2:102" ht="8.1" customHeight="1" x14ac:dyDescent="0.2">
      <c r="B38" s="390"/>
      <c r="L38" s="390"/>
      <c r="V38" s="390"/>
      <c r="AF38" s="390"/>
      <c r="AP38" s="390"/>
      <c r="AZ38" s="390"/>
      <c r="BJ38" s="390"/>
      <c r="BT38" s="390"/>
      <c r="CD38" s="390"/>
      <c r="CN38" s="390"/>
      <c r="CX38" s="390"/>
    </row>
    <row r="39" spans="2:102" x14ac:dyDescent="0.2">
      <c r="B39" s="390"/>
      <c r="L39" s="390"/>
      <c r="V39" s="390"/>
      <c r="AF39" s="390"/>
      <c r="AP39" s="390"/>
      <c r="AZ39" s="390"/>
      <c r="BJ39" s="390"/>
      <c r="BT39" s="390"/>
      <c r="CD39" s="390"/>
      <c r="CN39" s="390"/>
      <c r="CX39" s="390"/>
    </row>
    <row r="40" spans="2:102" ht="8.1" customHeight="1" x14ac:dyDescent="0.2">
      <c r="B40" s="390"/>
      <c r="L40" s="390"/>
      <c r="V40" s="390"/>
      <c r="AF40" s="390"/>
      <c r="AP40" s="390"/>
      <c r="AZ40" s="390"/>
      <c r="BJ40" s="390"/>
      <c r="BT40" s="390"/>
      <c r="CD40" s="390"/>
      <c r="CN40" s="390"/>
      <c r="CX40" s="390"/>
    </row>
    <row r="41" spans="2:102" x14ac:dyDescent="0.2">
      <c r="B41" s="390"/>
      <c r="L41" s="390"/>
      <c r="V41" s="390"/>
      <c r="AF41" s="390"/>
      <c r="AP41" s="390"/>
      <c r="AZ41" s="390"/>
      <c r="BJ41" s="390"/>
      <c r="BT41" s="390"/>
      <c r="CD41" s="390"/>
      <c r="CN41" s="390"/>
      <c r="CX41" s="390"/>
    </row>
    <row r="42" spans="2:102" ht="8.1" customHeight="1" x14ac:dyDescent="0.2">
      <c r="B42" s="353"/>
      <c r="L42" s="353"/>
      <c r="V42" s="353"/>
      <c r="AF42" s="353"/>
      <c r="AP42" s="353"/>
      <c r="AZ42" s="353"/>
      <c r="BJ42" s="353"/>
      <c r="BT42" s="353"/>
      <c r="CD42" s="353"/>
      <c r="CN42" s="353"/>
      <c r="CX42" s="353"/>
    </row>
    <row r="43" spans="2:102" ht="8.1" customHeight="1" x14ac:dyDescent="0.2">
      <c r="B43" s="353"/>
      <c r="C43" s="353"/>
      <c r="D43" s="353"/>
      <c r="E43" s="353"/>
      <c r="F43" s="353"/>
      <c r="G43" s="353"/>
      <c r="H43" s="353"/>
      <c r="I43" s="353"/>
      <c r="J43" s="353"/>
      <c r="K43" s="353"/>
      <c r="L43" s="353"/>
      <c r="M43" s="353"/>
      <c r="N43" s="353"/>
      <c r="O43" s="353"/>
      <c r="P43" s="353"/>
      <c r="Q43" s="353"/>
      <c r="R43" s="353"/>
      <c r="S43" s="353"/>
      <c r="T43" s="353"/>
      <c r="U43" s="353"/>
      <c r="V43" s="353"/>
      <c r="W43" s="353"/>
      <c r="X43" s="353"/>
      <c r="Y43" s="353"/>
      <c r="Z43" s="353"/>
      <c r="AA43" s="353"/>
      <c r="AB43" s="353"/>
      <c r="AC43" s="353"/>
      <c r="AD43" s="353"/>
      <c r="AE43" s="353"/>
      <c r="AF43" s="353"/>
      <c r="AG43" s="353"/>
      <c r="AH43" s="353"/>
      <c r="AI43" s="353"/>
      <c r="AJ43" s="353"/>
      <c r="AK43" s="353"/>
      <c r="AL43" s="353"/>
      <c r="AM43" s="353"/>
      <c r="AN43" s="353"/>
      <c r="AO43" s="353"/>
      <c r="AP43" s="353"/>
      <c r="AQ43" s="353"/>
      <c r="AR43" s="353"/>
      <c r="AS43" s="353"/>
      <c r="AT43" s="353"/>
      <c r="AU43" s="353"/>
      <c r="AV43" s="353"/>
      <c r="AW43" s="353"/>
      <c r="AX43" s="353"/>
      <c r="AY43" s="353"/>
      <c r="AZ43" s="353"/>
      <c r="BA43" s="353"/>
      <c r="BB43" s="353"/>
      <c r="BC43" s="353"/>
      <c r="BD43" s="353"/>
      <c r="BE43" s="353"/>
      <c r="BF43" s="353"/>
      <c r="BG43" s="353"/>
      <c r="BH43" s="353"/>
      <c r="BI43" s="353"/>
      <c r="BJ43" s="353"/>
      <c r="BK43" s="353"/>
      <c r="BL43" s="353"/>
      <c r="BM43" s="353"/>
      <c r="BN43" s="353"/>
      <c r="BO43" s="353"/>
      <c r="BP43" s="353"/>
      <c r="BQ43" s="353"/>
      <c r="BR43" s="353"/>
      <c r="BS43" s="353"/>
      <c r="BT43" s="353"/>
      <c r="BU43" s="353"/>
      <c r="BV43" s="353"/>
      <c r="BW43" s="353"/>
      <c r="BX43" s="353"/>
      <c r="BY43" s="353"/>
      <c r="BZ43" s="353"/>
      <c r="CA43" s="353"/>
      <c r="CB43" s="353"/>
      <c r="CC43" s="353"/>
      <c r="CD43" s="353"/>
      <c r="CE43" s="353"/>
      <c r="CF43" s="353"/>
      <c r="CG43" s="353"/>
      <c r="CH43" s="353"/>
      <c r="CI43" s="353"/>
      <c r="CJ43" s="353"/>
      <c r="CK43" s="353"/>
      <c r="CL43" s="353"/>
      <c r="CM43" s="353"/>
      <c r="CN43" s="353"/>
      <c r="CO43" s="353"/>
      <c r="CP43" s="353"/>
      <c r="CQ43" s="353"/>
      <c r="CR43" s="353"/>
      <c r="CS43" s="353"/>
      <c r="CT43" s="353"/>
      <c r="CU43" s="353"/>
      <c r="CV43" s="353"/>
      <c r="CW43" s="353"/>
      <c r="CX43" s="353"/>
    </row>
    <row r="44" spans="2:102" ht="8.1" customHeight="1" x14ac:dyDescent="0.2">
      <c r="B44" s="353"/>
      <c r="L44" s="353"/>
      <c r="V44" s="353"/>
      <c r="AF44" s="353"/>
      <c r="AP44" s="353"/>
      <c r="AZ44" s="353"/>
      <c r="BJ44" s="353"/>
      <c r="BT44" s="353"/>
      <c r="CD44" s="353"/>
      <c r="CN44" s="353"/>
      <c r="CX44" s="353"/>
    </row>
    <row r="45" spans="2:102" x14ac:dyDescent="0.2">
      <c r="B45" s="393"/>
      <c r="L45" s="393"/>
      <c r="V45" s="393"/>
      <c r="AF45" s="393"/>
      <c r="AP45" s="393"/>
      <c r="AZ45" s="393"/>
      <c r="BJ45" s="393"/>
      <c r="BT45" s="393"/>
      <c r="CD45" s="393"/>
      <c r="CN45" s="393"/>
      <c r="CX45" s="393"/>
    </row>
    <row r="46" spans="2:102" ht="8.1" customHeight="1" x14ac:dyDescent="0.2">
      <c r="B46" s="393"/>
      <c r="L46" s="393"/>
      <c r="V46" s="393"/>
      <c r="AF46" s="393"/>
      <c r="AP46" s="393"/>
      <c r="AZ46" s="393"/>
      <c r="BJ46" s="393"/>
      <c r="BT46" s="393"/>
      <c r="CD46" s="393"/>
      <c r="CN46" s="393"/>
      <c r="CX46" s="393"/>
    </row>
    <row r="47" spans="2:102" x14ac:dyDescent="0.2">
      <c r="B47" s="393"/>
      <c r="L47" s="393"/>
      <c r="V47" s="393"/>
      <c r="AF47" s="393"/>
      <c r="AP47" s="393"/>
      <c r="AZ47" s="393"/>
      <c r="BJ47" s="393"/>
      <c r="BT47" s="393"/>
      <c r="CD47" s="393"/>
      <c r="CN47" s="393"/>
      <c r="CX47" s="393"/>
    </row>
    <row r="48" spans="2:102" ht="8.1" customHeight="1" x14ac:dyDescent="0.2">
      <c r="B48" s="393"/>
      <c r="L48" s="393"/>
      <c r="V48" s="393"/>
      <c r="AF48" s="393"/>
      <c r="AP48" s="393"/>
      <c r="AZ48" s="393"/>
      <c r="BJ48" s="393"/>
      <c r="BT48" s="393"/>
      <c r="CD48" s="393"/>
      <c r="CN48" s="393"/>
      <c r="CX48" s="393"/>
    </row>
    <row r="49" spans="2:102" x14ac:dyDescent="0.2">
      <c r="B49" s="393"/>
      <c r="L49" s="393"/>
      <c r="V49" s="393"/>
      <c r="AF49" s="393"/>
      <c r="AP49" s="393"/>
      <c r="AZ49" s="393"/>
      <c r="BJ49" s="393"/>
      <c r="BT49" s="393"/>
      <c r="CD49" s="393"/>
      <c r="CN49" s="393"/>
      <c r="CX49" s="393"/>
    </row>
    <row r="50" spans="2:102" ht="8.1" customHeight="1" x14ac:dyDescent="0.2">
      <c r="B50" s="393"/>
      <c r="L50" s="393"/>
      <c r="V50" s="393"/>
      <c r="AF50" s="393"/>
      <c r="AP50" s="393"/>
      <c r="AZ50" s="393"/>
      <c r="BJ50" s="393"/>
      <c r="BT50" s="393"/>
      <c r="CD50" s="393"/>
      <c r="CN50" s="393"/>
      <c r="CX50" s="393"/>
    </row>
    <row r="51" spans="2:102" x14ac:dyDescent="0.2">
      <c r="B51" s="393"/>
      <c r="L51" s="393"/>
      <c r="V51" s="393"/>
      <c r="AF51" s="393"/>
      <c r="AP51" s="393"/>
      <c r="AZ51" s="393"/>
      <c r="BJ51" s="393"/>
      <c r="BT51" s="393"/>
      <c r="CD51" s="393"/>
      <c r="CN51" s="393"/>
      <c r="CX51" s="393"/>
    </row>
    <row r="52" spans="2:102" ht="8.1" customHeight="1" x14ac:dyDescent="0.2">
      <c r="B52" s="393"/>
      <c r="L52" s="393"/>
      <c r="V52" s="393"/>
      <c r="AF52" s="393"/>
      <c r="AP52" s="393"/>
      <c r="AZ52" s="393"/>
      <c r="BJ52" s="393"/>
      <c r="BT52" s="393"/>
      <c r="CD52" s="393"/>
      <c r="CN52" s="393"/>
      <c r="CX52" s="393"/>
    </row>
    <row r="53" spans="2:102" x14ac:dyDescent="0.2">
      <c r="B53" s="393"/>
      <c r="L53" s="393"/>
      <c r="V53" s="393"/>
      <c r="AF53" s="393"/>
      <c r="AP53" s="393"/>
      <c r="AZ53" s="393"/>
      <c r="BJ53" s="393"/>
      <c r="BT53" s="393"/>
      <c r="CD53" s="393"/>
      <c r="CN53" s="393"/>
      <c r="CX53" s="393"/>
    </row>
    <row r="54" spans="2:102" ht="8.1" customHeight="1" x14ac:dyDescent="0.2">
      <c r="B54" s="353"/>
      <c r="L54" s="353"/>
      <c r="V54" s="353"/>
      <c r="AF54" s="353"/>
      <c r="AP54" s="353"/>
      <c r="AZ54" s="353"/>
      <c r="BJ54" s="353"/>
      <c r="BT54" s="353"/>
      <c r="CD54" s="353"/>
      <c r="CN54" s="353"/>
      <c r="CX54" s="353"/>
    </row>
  </sheetData>
  <pageMargins left="0.70866141732283472" right="0.70866141732283472" top="0.74803149606299213" bottom="0.74803149606299213" header="0.31496062992125984" footer="0.31496062992125984"/>
  <pageSetup paperSize="9" scale="52" orientation="landscape" r:id="rId1"/>
  <headerFooter>
    <oddHeader xml:space="preserve">&amp;C&amp;"IAAF Sans,Regular"&amp;12IAAF WORLD CHAMPIONSHIPS – LONDON  2017&amp;L
</oddHeader>
    <oddFooter xml:space="preserve">&amp;R&amp;F / &amp;A&amp;L
</oddFooter>
  </headerFooter>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8">
    <tabColor rgb="FF00B0F0"/>
    <pageSetUpPr fitToPage="1"/>
  </sheetPr>
  <dimension ref="A1:AC449"/>
  <sheetViews>
    <sheetView zoomScale="90" zoomScaleNormal="90" workbookViewId="0">
      <selection activeCell="AB11" sqref="AB11"/>
    </sheetView>
  </sheetViews>
  <sheetFormatPr defaultColWidth="10" defaultRowHeight="14.25" x14ac:dyDescent="0.2"/>
  <cols>
    <col min="1" max="4" width="4.125" customWidth="1"/>
    <col min="5" max="11" width="5" customWidth="1"/>
    <col min="12" max="12" width="3.625" customWidth="1"/>
    <col min="13" max="13" width="9.625" customWidth="1"/>
    <col min="14" max="14" width="10.875" customWidth="1"/>
    <col min="15" max="15" width="13.625" style="231" customWidth="1"/>
    <col min="16" max="16" width="10.875" style="94" customWidth="1"/>
    <col min="17" max="17" width="9.625" customWidth="1"/>
    <col min="18" max="18" width="3.625" customWidth="1"/>
    <col min="19" max="25" width="5" customWidth="1"/>
    <col min="26" max="29" width="4.125" customWidth="1"/>
  </cols>
  <sheetData>
    <row r="1" spans="1:29" ht="15" thickBot="1" x14ac:dyDescent="0.25">
      <c r="O1" s="94"/>
    </row>
    <row r="2" spans="1:29" ht="16.5" thickBot="1" x14ac:dyDescent="0.3">
      <c r="E2" s="95" t="s">
        <v>560</v>
      </c>
      <c r="O2" s="96" t="s">
        <v>561</v>
      </c>
    </row>
    <row r="3" spans="1:29" ht="20.100000000000001" customHeight="1" thickBot="1" x14ac:dyDescent="0.3">
      <c r="A3" s="97"/>
      <c r="B3" s="97"/>
      <c r="C3" s="97"/>
      <c r="D3" s="98"/>
      <c r="E3" s="1029" t="s">
        <v>562</v>
      </c>
      <c r="F3" s="1030"/>
      <c r="G3" s="1030"/>
      <c r="H3" s="1030"/>
      <c r="I3" s="1030"/>
      <c r="J3" s="1030"/>
      <c r="K3" s="1030"/>
      <c r="L3" s="1030"/>
      <c r="M3" s="1030"/>
      <c r="N3" s="1030"/>
      <c r="O3" s="1031" t="s">
        <v>563</v>
      </c>
      <c r="P3" s="1034" t="s">
        <v>564</v>
      </c>
      <c r="Q3" s="1035"/>
      <c r="R3" s="1035"/>
      <c r="S3" s="1035"/>
      <c r="T3" s="1035"/>
      <c r="U3" s="1035"/>
      <c r="V3" s="1035"/>
      <c r="W3" s="1035"/>
      <c r="X3" s="1035"/>
      <c r="Y3" s="1036"/>
      <c r="Z3" s="99"/>
      <c r="AA3" s="97"/>
      <c r="AB3" s="97"/>
      <c r="AC3" s="97"/>
    </row>
    <row r="4" spans="1:29" s="94" customFormat="1" ht="15.95" customHeight="1" x14ac:dyDescent="0.2">
      <c r="A4" s="100"/>
      <c r="B4" s="100"/>
      <c r="C4" s="100"/>
      <c r="D4" s="101"/>
      <c r="E4" s="102" t="s">
        <v>565</v>
      </c>
      <c r="F4" s="1037" t="s">
        <v>566</v>
      </c>
      <c r="G4" s="1038"/>
      <c r="H4" s="1039"/>
      <c r="I4" s="1037" t="s">
        <v>567</v>
      </c>
      <c r="J4" s="1038"/>
      <c r="K4" s="1039"/>
      <c r="L4" s="969" t="s">
        <v>568</v>
      </c>
      <c r="M4" s="970"/>
      <c r="N4" s="984" t="s">
        <v>569</v>
      </c>
      <c r="O4" s="1032"/>
      <c r="P4" s="986" t="s">
        <v>569</v>
      </c>
      <c r="Q4" s="971" t="s">
        <v>568</v>
      </c>
      <c r="R4" s="972"/>
      <c r="S4" s="1042" t="s">
        <v>567</v>
      </c>
      <c r="T4" s="1043"/>
      <c r="U4" s="1044"/>
      <c r="V4" s="1042" t="s">
        <v>566</v>
      </c>
      <c r="W4" s="1043"/>
      <c r="X4" s="1044"/>
      <c r="Y4" s="103" t="s">
        <v>565</v>
      </c>
      <c r="Z4" s="104"/>
      <c r="AA4" s="100"/>
      <c r="AB4" s="100"/>
      <c r="AC4" s="100"/>
    </row>
    <row r="5" spans="1:29" s="94" customFormat="1" ht="15.95" customHeight="1" thickBot="1" x14ac:dyDescent="0.25">
      <c r="A5" s="100"/>
      <c r="B5" s="100"/>
      <c r="C5" s="100"/>
      <c r="D5" s="101"/>
      <c r="E5" s="105" t="s">
        <v>198</v>
      </c>
      <c r="F5" s="106" t="s">
        <v>570</v>
      </c>
      <c r="G5" s="107" t="s">
        <v>571</v>
      </c>
      <c r="H5" s="105" t="s">
        <v>198</v>
      </c>
      <c r="I5" s="108" t="s">
        <v>570</v>
      </c>
      <c r="J5" s="107" t="s">
        <v>571</v>
      </c>
      <c r="K5" s="105" t="s">
        <v>198</v>
      </c>
      <c r="L5" s="243" t="s">
        <v>572</v>
      </c>
      <c r="M5" s="702" t="s">
        <v>573</v>
      </c>
      <c r="N5" s="985"/>
      <c r="O5" s="1033"/>
      <c r="P5" s="987"/>
      <c r="Q5" s="240" t="s">
        <v>573</v>
      </c>
      <c r="R5" s="240" t="s">
        <v>572</v>
      </c>
      <c r="S5" s="109" t="s">
        <v>198</v>
      </c>
      <c r="T5" s="110" t="s">
        <v>571</v>
      </c>
      <c r="U5" s="111" t="s">
        <v>570</v>
      </c>
      <c r="V5" s="112" t="s">
        <v>198</v>
      </c>
      <c r="W5" s="110" t="s">
        <v>571</v>
      </c>
      <c r="X5" s="113" t="s">
        <v>570</v>
      </c>
      <c r="Y5" s="114" t="s">
        <v>198</v>
      </c>
      <c r="Z5" s="104"/>
      <c r="AA5" s="100"/>
      <c r="AB5" s="100"/>
      <c r="AC5" s="100"/>
    </row>
    <row r="6" spans="1:29" ht="15.95" customHeight="1" x14ac:dyDescent="0.2">
      <c r="A6" s="115"/>
      <c r="B6" s="115"/>
      <c r="C6" s="116"/>
      <c r="D6" s="117"/>
      <c r="E6" s="1045"/>
      <c r="F6" s="945"/>
      <c r="G6" s="947"/>
      <c r="H6" s="943"/>
      <c r="I6" s="945"/>
      <c r="J6" s="947"/>
      <c r="K6" s="931"/>
      <c r="L6" s="251"/>
      <c r="M6" s="250"/>
      <c r="N6" s="962" t="s">
        <v>574</v>
      </c>
      <c r="O6" s="1002" t="s">
        <v>575</v>
      </c>
      <c r="P6" s="1020" t="s">
        <v>576</v>
      </c>
      <c r="Q6" s="250"/>
      <c r="R6" s="1016"/>
      <c r="S6" s="1040"/>
      <c r="T6" s="1086"/>
      <c r="U6" s="1090"/>
      <c r="V6" s="1088"/>
      <c r="W6" s="1086"/>
      <c r="X6" s="1090"/>
      <c r="Y6" s="1092"/>
      <c r="Z6" s="119"/>
      <c r="AA6" s="116"/>
      <c r="AB6" s="115"/>
      <c r="AC6" s="115"/>
    </row>
    <row r="7" spans="1:29" ht="15.95" customHeight="1" x14ac:dyDescent="0.2">
      <c r="A7" s="115"/>
      <c r="B7" s="115"/>
      <c r="C7" s="116"/>
      <c r="D7" s="117"/>
      <c r="E7" s="1046"/>
      <c r="F7" s="946"/>
      <c r="G7" s="948"/>
      <c r="H7" s="944"/>
      <c r="I7" s="946"/>
      <c r="J7" s="948"/>
      <c r="K7" s="932"/>
      <c r="L7" s="118"/>
      <c r="M7" s="700"/>
      <c r="N7" s="963"/>
      <c r="O7" s="1003"/>
      <c r="P7" s="1021"/>
      <c r="Q7" s="700"/>
      <c r="R7" s="1017"/>
      <c r="S7" s="1041"/>
      <c r="T7" s="1087"/>
      <c r="U7" s="1091"/>
      <c r="V7" s="1089"/>
      <c r="W7" s="1087"/>
      <c r="X7" s="1091"/>
      <c r="Y7" s="1093"/>
      <c r="Z7" s="119"/>
      <c r="AA7" s="116"/>
      <c r="AB7" s="115"/>
      <c r="AC7" s="115"/>
    </row>
    <row r="8" spans="1:29" ht="15.95" customHeight="1" x14ac:dyDescent="0.2">
      <c r="A8" s="115"/>
      <c r="B8" s="115"/>
      <c r="C8" s="116"/>
      <c r="D8" s="117"/>
      <c r="E8" s="703"/>
      <c r="F8" s="120"/>
      <c r="G8" s="704"/>
      <c r="H8" s="705"/>
      <c r="I8" s="287" t="s">
        <v>577</v>
      </c>
      <c r="J8" s="252">
        <f>ROUNDUP((L8/8),0)</f>
        <v>4</v>
      </c>
      <c r="K8" s="270">
        <v>30</v>
      </c>
      <c r="L8" s="294">
        <v>32</v>
      </c>
      <c r="M8" s="121"/>
      <c r="N8" s="122"/>
      <c r="O8" s="123" t="s">
        <v>578</v>
      </c>
      <c r="P8" s="124"/>
      <c r="Q8" s="309"/>
      <c r="R8" s="301">
        <v>32</v>
      </c>
      <c r="S8" s="310" t="s">
        <v>239</v>
      </c>
      <c r="T8" s="252">
        <f>ROUNDUP((R8/8),0)</f>
        <v>4</v>
      </c>
      <c r="U8" s="287" t="s">
        <v>577</v>
      </c>
      <c r="V8" s="126"/>
      <c r="W8" s="698"/>
      <c r="X8" s="127"/>
      <c r="Y8" s="699"/>
      <c r="Z8" s="119"/>
      <c r="AA8" s="116"/>
      <c r="AB8" s="115"/>
      <c r="AC8" s="115"/>
    </row>
    <row r="9" spans="1:29" ht="15.95" customHeight="1" x14ac:dyDescent="0.2">
      <c r="A9" s="115"/>
      <c r="B9" s="115"/>
      <c r="C9" s="116"/>
      <c r="D9" s="117"/>
      <c r="E9" s="128">
        <v>8</v>
      </c>
      <c r="F9" s="86" t="str">
        <f>IF(G9=2,"3+2",IF(G9=3,"2+2"))</f>
        <v>2+2</v>
      </c>
      <c r="G9" s="258">
        <f>H9/8</f>
        <v>3</v>
      </c>
      <c r="H9" s="259">
        <v>24</v>
      </c>
      <c r="I9" s="262" t="str">
        <f>IF(J9=7,"3+3")</f>
        <v>3+3</v>
      </c>
      <c r="J9" s="252">
        <f>ROUNDUP((L9/8),0)</f>
        <v>7</v>
      </c>
      <c r="K9" s="270">
        <v>56</v>
      </c>
      <c r="L9" s="294">
        <v>56</v>
      </c>
      <c r="M9" s="248"/>
      <c r="N9" s="122"/>
      <c r="O9" s="123" t="s">
        <v>1</v>
      </c>
      <c r="P9" s="124"/>
      <c r="Q9" s="249"/>
      <c r="R9" s="301">
        <v>56</v>
      </c>
      <c r="S9" s="125">
        <v>45</v>
      </c>
      <c r="T9" s="252">
        <f>ROUNDUP((R9/8),0)</f>
        <v>7</v>
      </c>
      <c r="U9" s="253" t="str">
        <f>IF(T9=5,"4+4",IF(T9=6,"3+6",IF(T9=7,"3+3")))</f>
        <v>3+3</v>
      </c>
      <c r="V9" s="255">
        <v>24</v>
      </c>
      <c r="W9" s="256">
        <f>V9/8</f>
        <v>3</v>
      </c>
      <c r="X9" s="257" t="str">
        <f>IF(W9=2,"3+2",IF(W9=3,"2+2"))</f>
        <v>2+2</v>
      </c>
      <c r="Y9" s="129">
        <v>8</v>
      </c>
      <c r="Z9" s="119"/>
      <c r="AA9" s="116"/>
      <c r="AB9" s="115"/>
      <c r="AC9" s="115"/>
    </row>
    <row r="10" spans="1:29" ht="15.95" customHeight="1" x14ac:dyDescent="0.2">
      <c r="A10" s="115"/>
      <c r="B10" s="115"/>
      <c r="C10" s="116"/>
      <c r="D10" s="117"/>
      <c r="E10" s="130">
        <v>8</v>
      </c>
      <c r="F10" s="86" t="str">
        <f>IF(G10=2,"3+2",IF(G10=3,"2+2"))</f>
        <v>2+2</v>
      </c>
      <c r="G10" s="258">
        <f>H10/8</f>
        <v>3</v>
      </c>
      <c r="H10" s="259">
        <v>24</v>
      </c>
      <c r="I10" s="261" t="str">
        <f>IF(J10=6,"3+6",IF(J10=7,"3+3",IF(J10=8,"2+8",IF(J10=9,"2+6",IF(J10=10,"2+4",IF(J10=11,"2+2",IF(J10=12,"2+0",IF(J10=13,"1+11"))))))))</f>
        <v>3+3</v>
      </c>
      <c r="J10" s="252">
        <f>ROUNDUP((L10/8),0)</f>
        <v>7</v>
      </c>
      <c r="K10" s="271">
        <v>55</v>
      </c>
      <c r="L10" s="294">
        <v>56</v>
      </c>
      <c r="M10" s="121"/>
      <c r="N10" s="131" t="s">
        <v>579</v>
      </c>
      <c r="O10" s="132" t="s">
        <v>2</v>
      </c>
      <c r="P10" s="133" t="s">
        <v>580</v>
      </c>
      <c r="Q10" s="134"/>
      <c r="R10" s="302">
        <v>56</v>
      </c>
      <c r="S10" s="135">
        <v>49</v>
      </c>
      <c r="T10" s="252">
        <f>ROUNDUP((R10/8),0)</f>
        <v>7</v>
      </c>
      <c r="U10" s="253" t="str">
        <f>IF(T10=5,"4+4",IF(T10=6,"3+6",IF(T10=7,"3+3",IF(T10=8,"2+8",IF(T10=9,"2+6",IF(T10=10,"2+4",IF(T10=11,"2+2",IF(T10=12,"2+0"))))))))</f>
        <v>3+3</v>
      </c>
      <c r="V10" s="255">
        <v>24</v>
      </c>
      <c r="W10" s="256">
        <f>V10/8</f>
        <v>3</v>
      </c>
      <c r="X10" s="257" t="str">
        <f>IF(W10=2,"3+2",IF(W10=3,"2+2"))</f>
        <v>2+2</v>
      </c>
      <c r="Y10" s="129">
        <v>8</v>
      </c>
      <c r="Z10" s="119"/>
      <c r="AA10" s="116"/>
      <c r="AB10" s="115"/>
      <c r="AC10" s="115"/>
    </row>
    <row r="11" spans="1:29" ht="15.95" customHeight="1" x14ac:dyDescent="0.2">
      <c r="A11" s="115"/>
      <c r="B11" s="115"/>
      <c r="C11" s="116"/>
      <c r="D11" s="117"/>
      <c r="E11" s="130">
        <v>8</v>
      </c>
      <c r="F11" s="86" t="str">
        <f>IF(G11=2,"3+2",IF(G11=3,"2+2"))</f>
        <v>2+2</v>
      </c>
      <c r="G11" s="258">
        <f>H11/8</f>
        <v>3</v>
      </c>
      <c r="H11" s="260" t="str">
        <f>IF(J11=4,"16",IF(J11&gt;4,"24"))</f>
        <v>24</v>
      </c>
      <c r="I11" s="86" t="str">
        <f>IF(J11=4,"3+4",IF(J11=5,"4+4",IF(J11=6,"3+6",IF(J11=7,"3+3",IF(J11=8,"2+8",IF(J11=9,"2+6",IF(J11=10,"2+4")))))))</f>
        <v>3+6</v>
      </c>
      <c r="J11" s="252">
        <f>ROUNDUP((L11/8),0)</f>
        <v>6</v>
      </c>
      <c r="K11" s="271">
        <v>35</v>
      </c>
      <c r="L11" s="294">
        <v>48</v>
      </c>
      <c r="M11" s="121"/>
      <c r="N11" s="131" t="s">
        <v>581</v>
      </c>
      <c r="O11" s="132" t="s">
        <v>3</v>
      </c>
      <c r="P11" s="133" t="s">
        <v>582</v>
      </c>
      <c r="Q11" s="134"/>
      <c r="R11" s="302">
        <v>48</v>
      </c>
      <c r="S11" s="135">
        <v>36</v>
      </c>
      <c r="T11" s="252">
        <f>ROUNDUP((R11/8),0)</f>
        <v>6</v>
      </c>
      <c r="U11" s="85" t="str">
        <f>IF(T11=4,"3+4",IF(T11=5,"4+4",IF(T11=6,"3+6",IF(T11=7,"3+3",IF(T11=8,"2+8",IF(T11=9,"2+6",IF(T11=10,"2+4")))))))</f>
        <v>3+6</v>
      </c>
      <c r="V11" s="255" t="str">
        <f>IF(T11=4,"16",IF(T11&gt;4,"24"))</f>
        <v>24</v>
      </c>
      <c r="W11" s="256">
        <f>V11/8</f>
        <v>3</v>
      </c>
      <c r="X11" s="257" t="str">
        <f>IF(W11=2,"3+2",IF(W11=3,"2+2"))</f>
        <v>2+2</v>
      </c>
      <c r="Y11" s="129">
        <v>8</v>
      </c>
      <c r="Z11" s="119"/>
      <c r="AA11" s="116"/>
      <c r="AB11" s="115"/>
      <c r="AC11" s="115"/>
    </row>
    <row r="12" spans="1:29" ht="15.95" customHeight="1" x14ac:dyDescent="0.2">
      <c r="A12" s="115"/>
      <c r="B12" s="115"/>
      <c r="C12" s="116"/>
      <c r="D12" s="117"/>
      <c r="E12" s="130">
        <v>8</v>
      </c>
      <c r="F12" s="86" t="str">
        <f>IF(G12=2,"3+2",IF(G12=3,"2+2"))</f>
        <v>2+2</v>
      </c>
      <c r="G12" s="258">
        <f>H12/8</f>
        <v>3</v>
      </c>
      <c r="H12" s="260" t="str">
        <f>IF(J12=4,"16",IF(J12&gt;4,"24"))</f>
        <v>24</v>
      </c>
      <c r="I12" s="86" t="str">
        <f>IF(J12=3,"2+2",IF(J12=4,"3+4",IF(J12=5,"4+4",IF(J12=6,"3+6",IF(J12=7,"3+3",IF(J12=8,"2+8",IF(J12=9,"2+6")))))))</f>
        <v>3+6</v>
      </c>
      <c r="J12" s="252">
        <f>ROUNDUP((L12/8),0)</f>
        <v>6</v>
      </c>
      <c r="K12" s="271">
        <v>47</v>
      </c>
      <c r="L12" s="295">
        <v>48</v>
      </c>
      <c r="M12" s="136"/>
      <c r="N12" s="131" t="s">
        <v>583</v>
      </c>
      <c r="O12" s="132" t="s">
        <v>4</v>
      </c>
      <c r="P12" s="133" t="s">
        <v>584</v>
      </c>
      <c r="Q12" s="134"/>
      <c r="R12" s="301">
        <v>48</v>
      </c>
      <c r="S12" s="137">
        <v>32</v>
      </c>
      <c r="T12" s="252">
        <f>ROUNDUP((R12/8),0)</f>
        <v>6</v>
      </c>
      <c r="U12" s="253" t="str">
        <f>IF(T12=3,"2+2",IF(T12=4,"3+4",IF(T12=5,"4+4",IF(T12=6,"3+6",IF(T12=7,"3+3",IF(T12=8,"2+8",IF(T12=9,"2+6")))))))</f>
        <v>3+6</v>
      </c>
      <c r="V12" s="255" t="str">
        <f>IF(T12=4,"16",IF(T12&gt;4,"24"))</f>
        <v>24</v>
      </c>
      <c r="W12" s="256">
        <f>V12/8</f>
        <v>3</v>
      </c>
      <c r="X12" s="257" t="str">
        <f>IF(W12=2,"3+2",IF(W12=3,"2+2"))</f>
        <v>2+2</v>
      </c>
      <c r="Y12" s="129">
        <v>8</v>
      </c>
      <c r="Z12" s="138"/>
      <c r="AA12" s="116"/>
      <c r="AB12" s="115"/>
      <c r="AC12" s="115"/>
    </row>
    <row r="13" spans="1:29" ht="15.95" customHeight="1" x14ac:dyDescent="0.25">
      <c r="A13" s="115"/>
      <c r="B13" s="115"/>
      <c r="C13" s="139"/>
      <c r="D13" s="140"/>
      <c r="E13" s="130">
        <v>12</v>
      </c>
      <c r="F13" s="86" t="s">
        <v>585</v>
      </c>
      <c r="G13" s="258">
        <f>H13/12</f>
        <v>2</v>
      </c>
      <c r="H13" s="141">
        <v>24</v>
      </c>
      <c r="I13" s="86" t="str">
        <f>IF(J13="2","4+4",IF(J13="3","6+6",IF(J13="4","5+4")))</f>
        <v>6+6</v>
      </c>
      <c r="J13" s="254" t="str">
        <f>IF(AND(L13&gt;=16,L13&lt;=30),"2",IF(AND(L13&gt;=31,L13&lt;=45),"3",IF(AND(L13&gt;=46,L13&lt;=60),"4")))</f>
        <v>3</v>
      </c>
      <c r="K13" s="271">
        <v>37</v>
      </c>
      <c r="L13" s="295">
        <v>45</v>
      </c>
      <c r="M13" s="136"/>
      <c r="N13" s="131" t="s">
        <v>586</v>
      </c>
      <c r="O13" s="132" t="s">
        <v>5</v>
      </c>
      <c r="P13" s="133" t="s">
        <v>587</v>
      </c>
      <c r="Q13" s="134"/>
      <c r="R13" s="301">
        <v>45</v>
      </c>
      <c r="S13" s="137">
        <v>37</v>
      </c>
      <c r="T13" s="264" t="str">
        <f>IF(AND(R13&gt;=16,R13&lt;=30),"2",IF(AND(R13&gt;=31,R13&lt;=45),"3",IF(AND(R13&gt;=46,R13&lt;=60),"4")))</f>
        <v>3</v>
      </c>
      <c r="U13" s="253" t="str">
        <f>IF(T13="2","4+4",IF(T13="3","6+6",IF(T13="4","5+4")))</f>
        <v>6+6</v>
      </c>
      <c r="V13" s="267">
        <v>24</v>
      </c>
      <c r="W13" s="256">
        <f>V13/12</f>
        <v>2</v>
      </c>
      <c r="X13" s="257" t="s">
        <v>585</v>
      </c>
      <c r="Y13" s="129">
        <v>12</v>
      </c>
      <c r="Z13" s="142"/>
      <c r="AA13" s="139"/>
      <c r="AB13" s="143"/>
      <c r="AC13" s="143"/>
    </row>
    <row r="14" spans="1:29" ht="15.95" customHeight="1" x14ac:dyDescent="0.25">
      <c r="A14" s="115"/>
      <c r="B14" s="115"/>
      <c r="C14" s="139"/>
      <c r="D14" s="144"/>
      <c r="E14" s="130">
        <v>15</v>
      </c>
      <c r="F14" s="145"/>
      <c r="G14" s="146"/>
      <c r="H14" s="147"/>
      <c r="I14" s="86" t="str">
        <f>IF(J14="2","5+5",IF(J14="3","8+6",IF(J14="4","6+6")))</f>
        <v>5+5</v>
      </c>
      <c r="J14" s="254" t="str">
        <f>IF(AND(L14&gt;=21,L14&lt;=40),"2",IF(AND(L14&gt;=41,L14&lt;=60),"3",IF(AND(L14&gt;=61,L14&lt;=80),"4")))</f>
        <v>2</v>
      </c>
      <c r="K14" s="271">
        <v>29</v>
      </c>
      <c r="L14" s="295">
        <v>38</v>
      </c>
      <c r="M14" s="136"/>
      <c r="N14" s="131" t="s">
        <v>588</v>
      </c>
      <c r="O14" s="132" t="s">
        <v>7</v>
      </c>
      <c r="P14" s="133" t="s">
        <v>589</v>
      </c>
      <c r="Q14" s="134"/>
      <c r="R14" s="302">
        <v>38</v>
      </c>
      <c r="S14" s="148">
        <v>22</v>
      </c>
      <c r="T14" s="264" t="str">
        <f>IF(AND(R14&gt;=21,R14&lt;=40),"2",IF(AND(R14&gt;=41,R14&lt;=60),"3",IF(AND(R14&gt;=61,R14&lt;=80),"4")))</f>
        <v>2</v>
      </c>
      <c r="U14" s="85" t="str">
        <f>IF(T14="2","5+5",IF(T14="3","8+6",IF(T14="4","6+6")))</f>
        <v>5+5</v>
      </c>
      <c r="V14" s="149"/>
      <c r="W14" s="150"/>
      <c r="X14" s="151"/>
      <c r="Y14" s="129">
        <v>15</v>
      </c>
      <c r="Z14" s="152"/>
      <c r="AA14" s="139"/>
      <c r="AB14" s="143"/>
      <c r="AC14" s="143"/>
    </row>
    <row r="15" spans="1:29" ht="15.95" customHeight="1" x14ac:dyDescent="0.2">
      <c r="A15" s="153"/>
      <c r="B15" s="153"/>
      <c r="C15" s="139"/>
      <c r="D15" s="144"/>
      <c r="E15" s="154"/>
      <c r="F15" s="145"/>
      <c r="G15" s="146"/>
      <c r="H15" s="147"/>
      <c r="I15" s="155"/>
      <c r="J15" s="156"/>
      <c r="K15" s="272"/>
      <c r="L15" s="295">
        <v>27</v>
      </c>
      <c r="M15" s="136"/>
      <c r="N15" s="131" t="s">
        <v>590</v>
      </c>
      <c r="O15" s="132" t="s">
        <v>529</v>
      </c>
      <c r="P15" s="133" t="s">
        <v>591</v>
      </c>
      <c r="Q15" s="134"/>
      <c r="R15" s="302">
        <v>27</v>
      </c>
      <c r="S15" s="278"/>
      <c r="T15" s="265"/>
      <c r="U15" s="157"/>
      <c r="V15" s="149"/>
      <c r="W15" s="150"/>
      <c r="X15" s="151"/>
      <c r="Y15" s="158"/>
      <c r="Z15" s="152"/>
      <c r="AA15" s="139"/>
      <c r="AB15" s="153"/>
      <c r="AC15" s="153"/>
    </row>
    <row r="16" spans="1:29" ht="15.95" customHeight="1" x14ac:dyDescent="0.2">
      <c r="A16" s="153"/>
      <c r="B16" s="153"/>
      <c r="C16" s="139"/>
      <c r="D16" s="144"/>
      <c r="E16" s="154"/>
      <c r="F16" s="145"/>
      <c r="G16" s="146"/>
      <c r="H16" s="147"/>
      <c r="I16" s="155"/>
      <c r="J16" s="156"/>
      <c r="K16" s="272"/>
      <c r="L16" s="295">
        <v>100</v>
      </c>
      <c r="M16" s="136"/>
      <c r="N16" s="375" t="s">
        <v>592</v>
      </c>
      <c r="O16" s="132" t="s">
        <v>530</v>
      </c>
      <c r="P16" s="376" t="s">
        <v>593</v>
      </c>
      <c r="Q16" s="134"/>
      <c r="R16" s="302">
        <v>100</v>
      </c>
      <c r="S16" s="279"/>
      <c r="T16" s="266"/>
      <c r="U16" s="159"/>
      <c r="V16" s="149"/>
      <c r="W16" s="150"/>
      <c r="X16" s="151"/>
      <c r="Y16" s="158"/>
      <c r="Z16" s="152"/>
      <c r="AA16" s="139"/>
      <c r="AB16" s="153"/>
      <c r="AC16" s="153"/>
    </row>
    <row r="17" spans="1:29" ht="15.95" customHeight="1" x14ac:dyDescent="0.25">
      <c r="A17" s="143"/>
      <c r="B17" s="143"/>
      <c r="C17" s="139"/>
      <c r="D17" s="140"/>
      <c r="E17" s="130">
        <v>15</v>
      </c>
      <c r="F17" s="160"/>
      <c r="G17" s="161"/>
      <c r="H17" s="162"/>
      <c r="I17" s="86" t="str">
        <f>IF(J17="2","5+5",IF(J17="3","3+6"))</f>
        <v>3+6</v>
      </c>
      <c r="J17" s="254" t="str">
        <f>IF(AND(L17&gt;=20,L17&lt;=34),"2",IF(AND(L17&gt;=35,L17&lt;=51),"3"))</f>
        <v>3</v>
      </c>
      <c r="K17" s="271">
        <v>40</v>
      </c>
      <c r="L17" s="295">
        <v>45</v>
      </c>
      <c r="M17" s="136"/>
      <c r="N17" s="131" t="s">
        <v>594</v>
      </c>
      <c r="O17" s="132" t="s">
        <v>531</v>
      </c>
      <c r="P17" s="133" t="s">
        <v>595</v>
      </c>
      <c r="Q17" s="134"/>
      <c r="R17" s="302">
        <v>45</v>
      </c>
      <c r="S17" s="163">
        <v>29</v>
      </c>
      <c r="T17" s="264" t="str">
        <f>IF(AND(R17&gt;=20,R17&lt;=34),"2",IF(AND(R17&gt;=35,R17&lt;=51),"3"))</f>
        <v>3</v>
      </c>
      <c r="U17" s="85" t="str">
        <f>IF(T17="2","5+5",IF(T17="3","3+6"))</f>
        <v>3+6</v>
      </c>
      <c r="V17" s="164"/>
      <c r="W17" s="165"/>
      <c r="X17" s="166"/>
      <c r="Y17" s="129">
        <v>15</v>
      </c>
      <c r="Z17" s="142"/>
      <c r="AA17" s="139"/>
      <c r="AB17" s="143"/>
      <c r="AC17" s="143"/>
    </row>
    <row r="18" spans="1:29" ht="15.95" customHeight="1" x14ac:dyDescent="0.2">
      <c r="A18" s="115"/>
      <c r="B18" s="115"/>
      <c r="C18" s="116"/>
      <c r="D18" s="117"/>
      <c r="E18" s="130">
        <v>8</v>
      </c>
      <c r="F18" s="86" t="str">
        <f>IF(G18=2,"3+2",IF(G18=3,"2+2"))</f>
        <v>2+2</v>
      </c>
      <c r="G18" s="258">
        <f>H18/8</f>
        <v>3</v>
      </c>
      <c r="H18" s="260" t="str">
        <f>IF(J18=4,"16",IF(J18&gt;4,"24"))</f>
        <v>24</v>
      </c>
      <c r="I18" s="86" t="str">
        <f>IF(J18=4,"3+4",IF(J18=5,"4+4",IF(J18=6,"3+6",IF(J18=7,"3+3",IF(J18=8,"2+8",IF(J18=9,"2+6",IF(J18=10,"2+4")))))))</f>
        <v>4+4</v>
      </c>
      <c r="J18" s="252">
        <f>ROUNDUP((L18/8),0)</f>
        <v>5</v>
      </c>
      <c r="K18" s="271">
        <v>33</v>
      </c>
      <c r="L18" s="295">
        <v>40</v>
      </c>
      <c r="M18" s="136"/>
      <c r="N18" s="131" t="s">
        <v>596</v>
      </c>
      <c r="O18" s="132" t="s">
        <v>597</v>
      </c>
      <c r="P18" s="133" t="s">
        <v>598</v>
      </c>
      <c r="Q18" s="134"/>
      <c r="R18" s="302">
        <v>40</v>
      </c>
      <c r="S18" s="148">
        <v>36</v>
      </c>
      <c r="T18" s="252">
        <f>ROUNDUP((R18/8),0)</f>
        <v>5</v>
      </c>
      <c r="U18" s="85" t="str">
        <f>IF(T18=4,"3+4",IF(T18=5,"4+4",IF(T18=6,"3+6",IF(T18=7,"3+3",IF(T18=8,"2+8",IF(T18=9,"2+6",IF(T18=10,"2+4")))))))</f>
        <v>4+4</v>
      </c>
      <c r="V18" s="255" t="str">
        <f>IF(T18=4,"16",IF(T18&gt;4,"24"))</f>
        <v>24</v>
      </c>
      <c r="W18" s="256">
        <f>V18/8</f>
        <v>3</v>
      </c>
      <c r="X18" s="257" t="str">
        <f>IF(W18=2,"3+2",IF(W18=3,"2+2"))</f>
        <v>2+2</v>
      </c>
      <c r="Y18" s="129">
        <v>8</v>
      </c>
      <c r="Z18" s="119"/>
      <c r="AA18" s="139"/>
      <c r="AB18" s="115"/>
      <c r="AC18" s="115"/>
    </row>
    <row r="19" spans="1:29" ht="15.95" customHeight="1" thickBot="1" x14ac:dyDescent="0.25">
      <c r="A19" s="115"/>
      <c r="B19" s="115"/>
      <c r="C19" s="167"/>
      <c r="D19" s="117"/>
      <c r="E19" s="168">
        <v>8</v>
      </c>
      <c r="F19" s="86" t="str">
        <f>IF(G19=2,"3+2",IF(G19=3,"2+2"))</f>
        <v>2+2</v>
      </c>
      <c r="G19" s="258">
        <f>H19/8</f>
        <v>3</v>
      </c>
      <c r="H19" s="260" t="str">
        <f>IF(J19=4,"16",IF(J19&gt;4,"24"))</f>
        <v>24</v>
      </c>
      <c r="I19" s="86" t="str">
        <f>IF(J19=4,"3+4",IF(J19=5,"4+4",IF(J19=6,"3+6",IF(J19=7,"3+3",IF(J19=8,"2+8",IF(J19=9,"2+6",IF(J19=10,"2+4")))))))</f>
        <v>4+4</v>
      </c>
      <c r="J19" s="252">
        <f>ROUNDUP((L19/8),0)</f>
        <v>5</v>
      </c>
      <c r="K19" s="273">
        <v>36</v>
      </c>
      <c r="L19" s="296">
        <v>40</v>
      </c>
      <c r="M19" s="169"/>
      <c r="N19" s="170" t="s">
        <v>599</v>
      </c>
      <c r="O19" s="171" t="s">
        <v>533</v>
      </c>
      <c r="P19" s="172" t="s">
        <v>600</v>
      </c>
      <c r="Q19" s="134"/>
      <c r="R19" s="303">
        <v>40</v>
      </c>
      <c r="S19" s="280">
        <v>32</v>
      </c>
      <c r="T19" s="252">
        <f>ROUNDUP((R19/8),0)</f>
        <v>5</v>
      </c>
      <c r="U19" s="85" t="str">
        <f>IF(T19=4,"3+4",IF(T19=5,"4+4",IF(T19=6,"3+6",IF(T19=7,"3+3",IF(T19=8,"2+8",IF(T19=9,"2+6",IF(T19=10,"2+4")))))))</f>
        <v>4+4</v>
      </c>
      <c r="V19" s="255" t="str">
        <f>IF(T19=4,"16",IF(T19&gt;4,"24"))</f>
        <v>24</v>
      </c>
      <c r="W19" s="288">
        <f>V19/8</f>
        <v>3</v>
      </c>
      <c r="X19" s="257" t="str">
        <f>IF(W19=2,"3+2",IF(W19=3,"2+2"))</f>
        <v>2+2</v>
      </c>
      <c r="Y19" s="173">
        <v>8</v>
      </c>
      <c r="Z19" s="142"/>
      <c r="AA19" s="139"/>
      <c r="AB19" s="115"/>
      <c r="AC19" s="115"/>
    </row>
    <row r="20" spans="1:29" ht="15.95" customHeight="1" thickTop="1" x14ac:dyDescent="0.2">
      <c r="A20" s="153"/>
      <c r="B20" s="153"/>
      <c r="C20" s="174"/>
      <c r="D20" s="175"/>
      <c r="E20" s="176"/>
      <c r="F20" s="177"/>
      <c r="G20" s="178"/>
      <c r="H20" s="179"/>
      <c r="I20" s="180"/>
      <c r="J20" s="181"/>
      <c r="K20" s="274"/>
      <c r="L20" s="297">
        <v>60</v>
      </c>
      <c r="M20" s="182"/>
      <c r="N20" s="183" t="s">
        <v>601</v>
      </c>
      <c r="O20" s="184" t="s">
        <v>602</v>
      </c>
      <c r="P20" s="185" t="s">
        <v>603</v>
      </c>
      <c r="Q20" s="186"/>
      <c r="R20" s="304">
        <v>60</v>
      </c>
      <c r="S20" s="281"/>
      <c r="T20" s="187"/>
      <c r="U20" s="188"/>
      <c r="V20" s="189"/>
      <c r="W20" s="190"/>
      <c r="X20" s="188"/>
      <c r="Y20" s="191"/>
      <c r="Z20" s="119"/>
      <c r="AA20" s="94"/>
      <c r="AB20" s="153"/>
      <c r="AC20" s="153"/>
    </row>
    <row r="21" spans="1:29" ht="15.95" customHeight="1" thickBot="1" x14ac:dyDescent="0.25">
      <c r="A21" s="153"/>
      <c r="B21" s="153"/>
      <c r="C21" s="174"/>
      <c r="D21" s="175"/>
      <c r="E21" s="192"/>
      <c r="F21" s="193"/>
      <c r="G21" s="194"/>
      <c r="H21" s="195"/>
      <c r="I21" s="196"/>
      <c r="J21" s="197"/>
      <c r="K21" s="275"/>
      <c r="L21" s="298">
        <v>60</v>
      </c>
      <c r="M21" s="169"/>
      <c r="N21" s="198" t="s">
        <v>604</v>
      </c>
      <c r="O21" s="171" t="s">
        <v>605</v>
      </c>
      <c r="P21" s="199"/>
      <c r="Q21" s="200"/>
      <c r="R21" s="200"/>
      <c r="S21" s="282"/>
      <c r="T21" s="201"/>
      <c r="U21" s="204"/>
      <c r="V21" s="202"/>
      <c r="W21" s="203"/>
      <c r="X21" s="204"/>
      <c r="Y21" s="205"/>
      <c r="Z21" s="119"/>
      <c r="AA21" s="94"/>
      <c r="AB21" s="153"/>
      <c r="AC21" s="153"/>
    </row>
    <row r="22" spans="1:29" ht="15.95" customHeight="1" thickTop="1" x14ac:dyDescent="0.2">
      <c r="A22" s="143"/>
      <c r="B22" s="143"/>
      <c r="C22" s="174"/>
      <c r="D22" s="175"/>
      <c r="E22" s="206">
        <v>8</v>
      </c>
      <c r="F22" s="177"/>
      <c r="G22" s="178"/>
      <c r="H22" s="179"/>
      <c r="I22" s="268" t="str">
        <f>IF(J22=2,"3+2",IF(J22=3,"2+2"))</f>
        <v>3+2</v>
      </c>
      <c r="J22" s="263">
        <f>ROUNDUP((L22/8),0)</f>
        <v>2</v>
      </c>
      <c r="K22" s="276">
        <v>23</v>
      </c>
      <c r="L22" s="299">
        <v>16</v>
      </c>
      <c r="M22" s="207"/>
      <c r="N22" s="377"/>
      <c r="O22" s="208" t="s">
        <v>606</v>
      </c>
      <c r="P22" s="378"/>
      <c r="Q22" s="186"/>
      <c r="R22" s="304">
        <v>16</v>
      </c>
      <c r="S22" s="209">
        <v>19</v>
      </c>
      <c r="T22" s="263">
        <f>ROUNDUP((R22/8),0)</f>
        <v>2</v>
      </c>
      <c r="U22" s="285" t="str">
        <f>IF(T22=2,"3+2",IF(T22=3,"2+2"))</f>
        <v>3+2</v>
      </c>
      <c r="V22" s="210"/>
      <c r="W22" s="190"/>
      <c r="X22" s="188"/>
      <c r="Y22" s="211">
        <v>8</v>
      </c>
      <c r="Z22" s="119"/>
      <c r="AA22" s="94"/>
      <c r="AB22" s="143"/>
      <c r="AC22" s="143"/>
    </row>
    <row r="23" spans="1:29" ht="15.95" customHeight="1" thickBot="1" x14ac:dyDescent="0.25">
      <c r="A23" s="115"/>
      <c r="B23" s="115"/>
      <c r="C23" s="139"/>
      <c r="D23" s="140"/>
      <c r="E23" s="212">
        <v>8</v>
      </c>
      <c r="F23" s="213"/>
      <c r="G23" s="214"/>
      <c r="H23" s="215"/>
      <c r="I23" s="269" t="str">
        <f>IF(J23=2,"3+2",IF(J23=3,"2+2"))</f>
        <v>3+2</v>
      </c>
      <c r="J23" s="308">
        <f>ROUNDUP((L23/8),0)</f>
        <v>2</v>
      </c>
      <c r="K23" s="277">
        <v>24</v>
      </c>
      <c r="L23" s="300">
        <v>16</v>
      </c>
      <c r="M23" s="216"/>
      <c r="N23" s="379"/>
      <c r="O23" s="217" t="s">
        <v>607</v>
      </c>
      <c r="P23" s="380"/>
      <c r="Q23" s="218"/>
      <c r="R23" s="305">
        <v>16</v>
      </c>
      <c r="S23" s="283">
        <v>17</v>
      </c>
      <c r="T23" s="308">
        <f>ROUNDUP((R23/8),0)</f>
        <v>2</v>
      </c>
      <c r="U23" s="286" t="str">
        <f>IF(T23=2,"3+2",IF(T23=3,"2+2"))</f>
        <v>3+2</v>
      </c>
      <c r="V23" s="219"/>
      <c r="W23" s="220"/>
      <c r="X23" s="221"/>
      <c r="Y23" s="222">
        <v>8</v>
      </c>
      <c r="Z23" s="119"/>
      <c r="AA23" s="139"/>
      <c r="AB23" s="115"/>
      <c r="AC23" s="115"/>
    </row>
    <row r="24" spans="1:29" x14ac:dyDescent="0.2">
      <c r="A24" s="223"/>
      <c r="E24" s="245" t="s">
        <v>608</v>
      </c>
      <c r="O24" s="94"/>
    </row>
    <row r="25" spans="1:29" ht="15" thickBot="1" x14ac:dyDescent="0.25">
      <c r="A25" s="223"/>
      <c r="E25" s="284" t="s">
        <v>609</v>
      </c>
      <c r="O25" s="94"/>
    </row>
    <row r="26" spans="1:29" ht="16.5" customHeight="1" thickBot="1" x14ac:dyDescent="0.3">
      <c r="A26" s="224"/>
      <c r="B26" s="224"/>
      <c r="E26" s="284"/>
      <c r="O26" s="96" t="s">
        <v>610</v>
      </c>
    </row>
    <row r="27" spans="1:29" ht="20.100000000000001" customHeight="1" thickBot="1" x14ac:dyDescent="0.3">
      <c r="B27" s="1022" t="s">
        <v>562</v>
      </c>
      <c r="C27" s="1023"/>
      <c r="D27" s="1023"/>
      <c r="E27" s="1023"/>
      <c r="F27" s="1023"/>
      <c r="G27" s="1023"/>
      <c r="H27" s="1023"/>
      <c r="I27" s="1023"/>
      <c r="J27" s="1023"/>
      <c r="K27" s="1023"/>
      <c r="L27" s="1024"/>
      <c r="M27" s="1024"/>
      <c r="N27" s="225"/>
      <c r="O27" s="1065" t="s">
        <v>563</v>
      </c>
      <c r="P27" s="701"/>
      <c r="Q27" s="1059" t="s">
        <v>564</v>
      </c>
      <c r="R27" s="1059"/>
      <c r="S27" s="1060"/>
      <c r="T27" s="1060"/>
      <c r="U27" s="1060"/>
      <c r="V27" s="1060"/>
      <c r="W27" s="1060"/>
      <c r="X27" s="1060"/>
      <c r="Y27" s="1060"/>
      <c r="Z27" s="1060"/>
      <c r="AA27" s="1060"/>
      <c r="AB27" s="1061"/>
    </row>
    <row r="28" spans="1:29" s="226" customFormat="1" ht="15.95" customHeight="1" x14ac:dyDescent="0.2">
      <c r="B28" s="978" t="s">
        <v>611</v>
      </c>
      <c r="C28" s="979"/>
      <c r="D28" s="979"/>
      <c r="E28" s="979"/>
      <c r="F28" s="979"/>
      <c r="G28" s="979"/>
      <c r="H28" s="980"/>
      <c r="I28" s="939" t="s">
        <v>612</v>
      </c>
      <c r="J28" s="242" t="s">
        <v>535</v>
      </c>
      <c r="K28" s="980" t="s">
        <v>198</v>
      </c>
      <c r="L28" s="969" t="s">
        <v>568</v>
      </c>
      <c r="M28" s="970"/>
      <c r="N28" s="984" t="s">
        <v>569</v>
      </c>
      <c r="O28" s="1066"/>
      <c r="P28" s="986" t="s">
        <v>569</v>
      </c>
      <c r="Q28" s="971" t="s">
        <v>568</v>
      </c>
      <c r="R28" s="972"/>
      <c r="S28" s="949" t="s">
        <v>198</v>
      </c>
      <c r="T28" s="246" t="s">
        <v>535</v>
      </c>
      <c r="U28" s="1079" t="s">
        <v>612</v>
      </c>
      <c r="V28" s="949" t="s">
        <v>611</v>
      </c>
      <c r="W28" s="1078"/>
      <c r="X28" s="1078"/>
      <c r="Y28" s="1078"/>
      <c r="Z28" s="1078"/>
      <c r="AA28" s="1078"/>
      <c r="AB28" s="1079"/>
    </row>
    <row r="29" spans="1:29" s="226" customFormat="1" ht="15.95" customHeight="1" thickBot="1" x14ac:dyDescent="0.25">
      <c r="B29" s="981"/>
      <c r="C29" s="982"/>
      <c r="D29" s="982"/>
      <c r="E29" s="982"/>
      <c r="F29" s="982"/>
      <c r="G29" s="982"/>
      <c r="H29" s="983"/>
      <c r="I29" s="940"/>
      <c r="J29" s="244" t="s">
        <v>613</v>
      </c>
      <c r="K29" s="983"/>
      <c r="L29" s="243" t="s">
        <v>572</v>
      </c>
      <c r="M29" s="702" t="s">
        <v>573</v>
      </c>
      <c r="N29" s="985"/>
      <c r="O29" s="1067"/>
      <c r="P29" s="987"/>
      <c r="Q29" s="240" t="s">
        <v>573</v>
      </c>
      <c r="R29" s="240" t="s">
        <v>572</v>
      </c>
      <c r="S29" s="950"/>
      <c r="T29" s="247" t="s">
        <v>613</v>
      </c>
      <c r="U29" s="1081"/>
      <c r="V29" s="950"/>
      <c r="W29" s="1080"/>
      <c r="X29" s="1080"/>
      <c r="Y29" s="1080"/>
      <c r="Z29" s="1080"/>
      <c r="AA29" s="1080"/>
      <c r="AB29" s="1081"/>
    </row>
    <row r="30" spans="1:29" ht="15.95" customHeight="1" x14ac:dyDescent="0.2">
      <c r="B30" s="933" t="s">
        <v>614</v>
      </c>
      <c r="C30" s="934"/>
      <c r="D30" s="934"/>
      <c r="E30" s="934"/>
      <c r="F30" s="934"/>
      <c r="G30" s="934"/>
      <c r="H30" s="935"/>
      <c r="I30" s="941" t="s">
        <v>615</v>
      </c>
      <c r="J30" s="958" t="s">
        <v>616</v>
      </c>
      <c r="K30" s="992"/>
      <c r="L30" s="1013" t="s">
        <v>617</v>
      </c>
      <c r="M30" s="1018"/>
      <c r="N30" s="962" t="s">
        <v>618</v>
      </c>
      <c r="O30" s="1002" t="s">
        <v>534</v>
      </c>
      <c r="P30" s="1020" t="s">
        <v>619</v>
      </c>
      <c r="Q30" s="1018"/>
      <c r="R30" s="1013" t="s">
        <v>617</v>
      </c>
      <c r="S30" s="1085"/>
      <c r="T30" s="1074" t="s">
        <v>620</v>
      </c>
      <c r="U30" s="966" t="s">
        <v>615</v>
      </c>
      <c r="V30" s="933" t="s">
        <v>621</v>
      </c>
      <c r="W30" s="934"/>
      <c r="X30" s="934"/>
      <c r="Y30" s="934"/>
      <c r="Z30" s="934"/>
      <c r="AA30" s="934"/>
      <c r="AB30" s="935"/>
    </row>
    <row r="31" spans="1:29" ht="15.95" customHeight="1" x14ac:dyDescent="0.2">
      <c r="B31" s="936" t="s">
        <v>622</v>
      </c>
      <c r="C31" s="937"/>
      <c r="D31" s="937"/>
      <c r="E31" s="937"/>
      <c r="F31" s="937"/>
      <c r="G31" s="937"/>
      <c r="H31" s="938"/>
      <c r="I31" s="942"/>
      <c r="J31" s="954"/>
      <c r="K31" s="993"/>
      <c r="L31" s="1014"/>
      <c r="M31" s="1019"/>
      <c r="N31" s="963"/>
      <c r="O31" s="1003"/>
      <c r="P31" s="1021"/>
      <c r="Q31" s="1019"/>
      <c r="R31" s="1014"/>
      <c r="S31" s="1058"/>
      <c r="T31" s="1075"/>
      <c r="U31" s="967"/>
      <c r="V31" s="996" t="s">
        <v>623</v>
      </c>
      <c r="W31" s="997"/>
      <c r="X31" s="997"/>
      <c r="Y31" s="997"/>
      <c r="Z31" s="997"/>
      <c r="AA31" s="997"/>
      <c r="AB31" s="998"/>
    </row>
    <row r="32" spans="1:29" ht="15.95" customHeight="1" x14ac:dyDescent="0.2">
      <c r="B32" s="996" t="s">
        <v>624</v>
      </c>
      <c r="C32" s="997"/>
      <c r="D32" s="997"/>
      <c r="E32" s="997"/>
      <c r="F32" s="997"/>
      <c r="G32" s="997"/>
      <c r="H32" s="998"/>
      <c r="I32" s="959" t="s">
        <v>615</v>
      </c>
      <c r="J32" s="953" t="s">
        <v>625</v>
      </c>
      <c r="K32" s="1026"/>
      <c r="L32" s="1015" t="s">
        <v>617</v>
      </c>
      <c r="M32" s="1025"/>
      <c r="N32" s="1027" t="s">
        <v>626</v>
      </c>
      <c r="O32" s="1028" t="s">
        <v>536</v>
      </c>
      <c r="P32" s="1056" t="s">
        <v>627</v>
      </c>
      <c r="Q32" s="1025"/>
      <c r="R32" s="1015" t="s">
        <v>617</v>
      </c>
      <c r="S32" s="1057"/>
      <c r="T32" s="953" t="s">
        <v>628</v>
      </c>
      <c r="U32" s="968" t="s">
        <v>615</v>
      </c>
      <c r="V32" s="996" t="s">
        <v>629</v>
      </c>
      <c r="W32" s="997"/>
      <c r="X32" s="997"/>
      <c r="Y32" s="997"/>
      <c r="Z32" s="997"/>
      <c r="AA32" s="997"/>
      <c r="AB32" s="998"/>
    </row>
    <row r="33" spans="1:29" ht="15.95" customHeight="1" x14ac:dyDescent="0.2">
      <c r="B33" s="996" t="s">
        <v>630</v>
      </c>
      <c r="C33" s="997"/>
      <c r="D33" s="997"/>
      <c r="E33" s="997"/>
      <c r="F33" s="997"/>
      <c r="G33" s="997"/>
      <c r="H33" s="998"/>
      <c r="I33" s="942"/>
      <c r="J33" s="954"/>
      <c r="K33" s="993"/>
      <c r="L33" s="1014"/>
      <c r="M33" s="1019"/>
      <c r="N33" s="963"/>
      <c r="O33" s="1003"/>
      <c r="P33" s="1021"/>
      <c r="Q33" s="1019"/>
      <c r="R33" s="1014"/>
      <c r="S33" s="1058"/>
      <c r="T33" s="954"/>
      <c r="U33" s="967"/>
      <c r="V33" s="1082" t="s">
        <v>631</v>
      </c>
      <c r="W33" s="1083"/>
      <c r="X33" s="1083"/>
      <c r="Y33" s="1083"/>
      <c r="Z33" s="1083"/>
      <c r="AA33" s="1083"/>
      <c r="AB33" s="1084"/>
    </row>
    <row r="34" spans="1:29" ht="15.95" customHeight="1" x14ac:dyDescent="0.2">
      <c r="B34" s="1004"/>
      <c r="C34" s="1005"/>
      <c r="D34" s="1005"/>
      <c r="E34" s="1005"/>
      <c r="F34" s="1005"/>
      <c r="G34" s="1005"/>
      <c r="H34" s="1006"/>
      <c r="I34" s="381" t="s">
        <v>632</v>
      </c>
      <c r="J34" s="382" t="s">
        <v>633</v>
      </c>
      <c r="K34" s="289"/>
      <c r="L34" s="306" t="s">
        <v>617</v>
      </c>
      <c r="M34" s="129"/>
      <c r="N34" s="131" t="s">
        <v>633</v>
      </c>
      <c r="O34" s="132" t="s">
        <v>538</v>
      </c>
      <c r="P34" s="133" t="s">
        <v>634</v>
      </c>
      <c r="Q34" s="129"/>
      <c r="R34" s="306" t="s">
        <v>617</v>
      </c>
      <c r="S34" s="291"/>
      <c r="T34" s="382" t="s">
        <v>635</v>
      </c>
      <c r="U34" s="385" t="s">
        <v>632</v>
      </c>
      <c r="V34" s="1047"/>
      <c r="W34" s="1048"/>
      <c r="X34" s="1048"/>
      <c r="Y34" s="1048"/>
      <c r="Z34" s="1048"/>
      <c r="AA34" s="1048"/>
      <c r="AB34" s="1049"/>
    </row>
    <row r="35" spans="1:29" ht="15.95" customHeight="1" x14ac:dyDescent="0.2">
      <c r="B35" s="1007"/>
      <c r="C35" s="1008"/>
      <c r="D35" s="1008"/>
      <c r="E35" s="1008"/>
      <c r="F35" s="1008"/>
      <c r="G35" s="1008"/>
      <c r="H35" s="1009"/>
      <c r="I35" s="381" t="s">
        <v>636</v>
      </c>
      <c r="J35" s="382" t="s">
        <v>637</v>
      </c>
      <c r="K35" s="289"/>
      <c r="L35" s="306" t="s">
        <v>617</v>
      </c>
      <c r="M35" s="129"/>
      <c r="N35" s="131" t="s">
        <v>638</v>
      </c>
      <c r="O35" s="132" t="s">
        <v>539</v>
      </c>
      <c r="P35" s="133" t="s">
        <v>639</v>
      </c>
      <c r="Q35" s="129"/>
      <c r="R35" s="306" t="s">
        <v>617</v>
      </c>
      <c r="S35" s="291"/>
      <c r="T35" s="382" t="s">
        <v>640</v>
      </c>
      <c r="U35" s="385" t="s">
        <v>641</v>
      </c>
      <c r="V35" s="1050"/>
      <c r="W35" s="1051"/>
      <c r="X35" s="1051"/>
      <c r="Y35" s="1051"/>
      <c r="Z35" s="1051"/>
      <c r="AA35" s="1051"/>
      <c r="AB35" s="1052"/>
    </row>
    <row r="36" spans="1:29" ht="15.95" customHeight="1" x14ac:dyDescent="0.2">
      <c r="B36" s="1007"/>
      <c r="C36" s="1008"/>
      <c r="D36" s="1008"/>
      <c r="E36" s="1008"/>
      <c r="F36" s="1008"/>
      <c r="G36" s="1008"/>
      <c r="H36" s="1009"/>
      <c r="I36" s="381" t="s">
        <v>642</v>
      </c>
      <c r="J36" s="382" t="s">
        <v>643</v>
      </c>
      <c r="K36" s="289"/>
      <c r="L36" s="306" t="s">
        <v>617</v>
      </c>
      <c r="M36" s="129"/>
      <c r="N36" s="131" t="s">
        <v>644</v>
      </c>
      <c r="O36" s="132" t="s">
        <v>540</v>
      </c>
      <c r="P36" s="133" t="s">
        <v>645</v>
      </c>
      <c r="Q36" s="129"/>
      <c r="R36" s="306" t="s">
        <v>617</v>
      </c>
      <c r="S36" s="291"/>
      <c r="T36" s="382" t="s">
        <v>646</v>
      </c>
      <c r="U36" s="385" t="s">
        <v>636</v>
      </c>
      <c r="V36" s="1050"/>
      <c r="W36" s="1051"/>
      <c r="X36" s="1051"/>
      <c r="Y36" s="1051"/>
      <c r="Z36" s="1051"/>
      <c r="AA36" s="1051"/>
      <c r="AB36" s="1052"/>
    </row>
    <row r="37" spans="1:29" ht="15.95" customHeight="1" x14ac:dyDescent="0.2">
      <c r="B37" s="1007"/>
      <c r="C37" s="1008"/>
      <c r="D37" s="1008"/>
      <c r="E37" s="1008"/>
      <c r="F37" s="1008"/>
      <c r="G37" s="1008"/>
      <c r="H37" s="1009"/>
      <c r="I37" s="381" t="s">
        <v>632</v>
      </c>
      <c r="J37" s="382" t="s">
        <v>647</v>
      </c>
      <c r="K37" s="289"/>
      <c r="L37" s="306" t="s">
        <v>617</v>
      </c>
      <c r="M37" s="129"/>
      <c r="N37" s="131" t="s">
        <v>647</v>
      </c>
      <c r="O37" s="132" t="s">
        <v>541</v>
      </c>
      <c r="P37" s="133" t="s">
        <v>648</v>
      </c>
      <c r="Q37" s="129"/>
      <c r="R37" s="306" t="s">
        <v>617</v>
      </c>
      <c r="S37" s="291"/>
      <c r="T37" s="382" t="s">
        <v>649</v>
      </c>
      <c r="U37" s="385" t="s">
        <v>650</v>
      </c>
      <c r="V37" s="1050"/>
      <c r="W37" s="1051"/>
      <c r="X37" s="1051"/>
      <c r="Y37" s="1051"/>
      <c r="Z37" s="1051"/>
      <c r="AA37" s="1051"/>
      <c r="AB37" s="1052"/>
      <c r="AC37" s="227"/>
    </row>
    <row r="38" spans="1:29" ht="15.95" customHeight="1" x14ac:dyDescent="0.2">
      <c r="B38" s="1007"/>
      <c r="C38" s="1008"/>
      <c r="D38" s="1008"/>
      <c r="E38" s="1008"/>
      <c r="F38" s="1008"/>
      <c r="G38" s="1008"/>
      <c r="H38" s="1009"/>
      <c r="I38" s="381" t="s">
        <v>636</v>
      </c>
      <c r="J38" s="382" t="s">
        <v>651</v>
      </c>
      <c r="K38" s="289"/>
      <c r="L38" s="306" t="s">
        <v>617</v>
      </c>
      <c r="M38" s="129"/>
      <c r="N38" s="131" t="s">
        <v>652</v>
      </c>
      <c r="O38" s="132" t="s">
        <v>542</v>
      </c>
      <c r="P38" s="133" t="s">
        <v>653</v>
      </c>
      <c r="Q38" s="129"/>
      <c r="R38" s="306" t="s">
        <v>617</v>
      </c>
      <c r="S38" s="292"/>
      <c r="T38" s="386" t="s">
        <v>654</v>
      </c>
      <c r="U38" s="387" t="s">
        <v>650</v>
      </c>
      <c r="V38" s="1050"/>
      <c r="W38" s="1051"/>
      <c r="X38" s="1051"/>
      <c r="Y38" s="1051"/>
      <c r="Z38" s="1051"/>
      <c r="AA38" s="1051"/>
      <c r="AB38" s="1052"/>
    </row>
    <row r="39" spans="1:29" ht="15.95" customHeight="1" thickBot="1" x14ac:dyDescent="0.25">
      <c r="B39" s="1010"/>
      <c r="C39" s="1011"/>
      <c r="D39" s="1011"/>
      <c r="E39" s="1011"/>
      <c r="F39" s="1011"/>
      <c r="G39" s="1011"/>
      <c r="H39" s="1012"/>
      <c r="I39" s="383" t="s">
        <v>632</v>
      </c>
      <c r="J39" s="384" t="s">
        <v>655</v>
      </c>
      <c r="K39" s="290"/>
      <c r="L39" s="307" t="s">
        <v>617</v>
      </c>
      <c r="M39" s="228"/>
      <c r="N39" s="198" t="s">
        <v>656</v>
      </c>
      <c r="O39" s="241" t="s">
        <v>543</v>
      </c>
      <c r="P39" s="229" t="s">
        <v>648</v>
      </c>
      <c r="Q39" s="228"/>
      <c r="R39" s="307" t="s">
        <v>617</v>
      </c>
      <c r="S39" s="293"/>
      <c r="T39" s="384" t="s">
        <v>657</v>
      </c>
      <c r="U39" s="388" t="s">
        <v>658</v>
      </c>
      <c r="V39" s="1053"/>
      <c r="W39" s="1054"/>
      <c r="X39" s="1054"/>
      <c r="Y39" s="1054"/>
      <c r="Z39" s="1054"/>
      <c r="AA39" s="1054"/>
      <c r="AB39" s="1055"/>
    </row>
    <row r="40" spans="1:29" ht="15.95" customHeight="1" thickTop="1" x14ac:dyDescent="0.2">
      <c r="B40" s="955" t="s">
        <v>659</v>
      </c>
      <c r="C40" s="956"/>
      <c r="D40" s="956"/>
      <c r="E40" s="956"/>
      <c r="F40" s="956"/>
      <c r="G40" s="956"/>
      <c r="H40" s="957"/>
      <c r="I40" s="976"/>
      <c r="J40" s="999">
        <v>4</v>
      </c>
      <c r="K40" s="960"/>
      <c r="L40" s="990">
        <v>32</v>
      </c>
      <c r="M40" s="1001"/>
      <c r="N40" s="988" t="s">
        <v>660</v>
      </c>
      <c r="O40" s="1068" t="s">
        <v>661</v>
      </c>
      <c r="P40" s="994" t="s">
        <v>662</v>
      </c>
      <c r="Q40" s="964"/>
      <c r="R40" s="1070">
        <v>32</v>
      </c>
      <c r="S40" s="1076"/>
      <c r="T40" s="1072">
        <v>4</v>
      </c>
      <c r="U40" s="951"/>
      <c r="V40" s="955" t="s">
        <v>663</v>
      </c>
      <c r="W40" s="956"/>
      <c r="X40" s="956"/>
      <c r="Y40" s="956"/>
      <c r="Z40" s="956"/>
      <c r="AA40" s="956"/>
      <c r="AB40" s="957"/>
    </row>
    <row r="41" spans="1:29" ht="15.95" customHeight="1" thickBot="1" x14ac:dyDescent="0.25">
      <c r="A41" s="230"/>
      <c r="B41" s="973" t="s">
        <v>664</v>
      </c>
      <c r="C41" s="974"/>
      <c r="D41" s="974"/>
      <c r="E41" s="974"/>
      <c r="F41" s="974"/>
      <c r="G41" s="974"/>
      <c r="H41" s="975"/>
      <c r="I41" s="977"/>
      <c r="J41" s="1000"/>
      <c r="K41" s="961"/>
      <c r="L41" s="991"/>
      <c r="M41" s="965"/>
      <c r="N41" s="989"/>
      <c r="O41" s="1069"/>
      <c r="P41" s="995"/>
      <c r="Q41" s="965"/>
      <c r="R41" s="1071"/>
      <c r="S41" s="1077"/>
      <c r="T41" s="1073"/>
      <c r="U41" s="952"/>
      <c r="V41" s="1062"/>
      <c r="W41" s="1063"/>
      <c r="X41" s="1063"/>
      <c r="Y41" s="1063"/>
      <c r="Z41" s="1063"/>
      <c r="AA41" s="1063"/>
      <c r="AB41" s="1064"/>
    </row>
    <row r="42" spans="1:29" x14ac:dyDescent="0.2">
      <c r="A42" s="223"/>
      <c r="B42" s="245" t="s">
        <v>665</v>
      </c>
      <c r="O42" s="94"/>
    </row>
    <row r="43" spans="1:29" ht="12.75" customHeight="1" x14ac:dyDescent="0.2">
      <c r="B43" s="245" t="s">
        <v>666</v>
      </c>
      <c r="O43" s="94"/>
    </row>
    <row r="44" spans="1:29" ht="12.75" customHeight="1" x14ac:dyDescent="0.2">
      <c r="B44" s="389" t="s">
        <v>667</v>
      </c>
      <c r="C44" s="389"/>
      <c r="D44" s="389"/>
      <c r="E44" s="389"/>
      <c r="F44" s="389"/>
      <c r="G44" s="389"/>
      <c r="H44" s="389"/>
      <c r="I44" s="389"/>
      <c r="J44" s="389"/>
      <c r="K44" s="389"/>
      <c r="L44" s="389"/>
      <c r="M44" s="389"/>
      <c r="O44" s="94"/>
    </row>
    <row r="45" spans="1:29" ht="12.75" customHeight="1" x14ac:dyDescent="0.2">
      <c r="B45" s="389" t="s">
        <v>668</v>
      </c>
      <c r="C45" s="389"/>
      <c r="D45" s="389"/>
      <c r="E45" s="389"/>
      <c r="F45" s="389"/>
      <c r="G45" s="389"/>
      <c r="H45" s="389"/>
      <c r="I45" s="389"/>
      <c r="J45" s="389"/>
      <c r="K45" s="389"/>
      <c r="L45" s="389"/>
      <c r="M45" s="389"/>
      <c r="O45" s="94"/>
    </row>
    <row r="46" spans="1:29" ht="12.75" customHeight="1" x14ac:dyDescent="0.2">
      <c r="B46" s="389" t="s">
        <v>669</v>
      </c>
      <c r="C46" s="389"/>
      <c r="D46" s="389"/>
      <c r="E46" s="389"/>
      <c r="F46" s="389"/>
      <c r="G46" s="389"/>
      <c r="H46" s="389"/>
      <c r="I46" s="389"/>
      <c r="J46" s="389"/>
      <c r="K46" s="389"/>
      <c r="L46" s="389"/>
      <c r="M46" s="389"/>
      <c r="O46" s="94"/>
    </row>
    <row r="47" spans="1:29" ht="12.75" customHeight="1" x14ac:dyDescent="0.2">
      <c r="B47" s="389" t="s">
        <v>670</v>
      </c>
      <c r="C47" s="389"/>
      <c r="D47" s="389"/>
      <c r="E47" s="389"/>
      <c r="F47" s="389"/>
      <c r="G47" s="389"/>
      <c r="H47" s="389"/>
      <c r="I47" s="389"/>
      <c r="J47" s="389"/>
      <c r="K47" s="389"/>
      <c r="L47" s="389"/>
      <c r="M47" s="389"/>
      <c r="O47" s="94"/>
    </row>
    <row r="48" spans="1:29" ht="12.75" customHeight="1" x14ac:dyDescent="0.2">
      <c r="O48" s="94"/>
    </row>
    <row r="49" spans="15:15" ht="12.75" customHeight="1" x14ac:dyDescent="0.2">
      <c r="O49" s="94"/>
    </row>
    <row r="50" spans="15:15" ht="12.75" customHeight="1" x14ac:dyDescent="0.2">
      <c r="O50" s="94"/>
    </row>
    <row r="51" spans="15:15" ht="12.75" customHeight="1" x14ac:dyDescent="0.2">
      <c r="O51" s="94"/>
    </row>
    <row r="52" spans="15:15" ht="12.75" customHeight="1" x14ac:dyDescent="0.2">
      <c r="O52" s="94"/>
    </row>
    <row r="53" spans="15:15" ht="12.75" customHeight="1" x14ac:dyDescent="0.2">
      <c r="O53" s="94"/>
    </row>
    <row r="54" spans="15:15" ht="12.75" customHeight="1" x14ac:dyDescent="0.2">
      <c r="O54" s="94"/>
    </row>
    <row r="55" spans="15:15" ht="12.75" customHeight="1" x14ac:dyDescent="0.2">
      <c r="O55" s="94"/>
    </row>
    <row r="56" spans="15:15" ht="12.75" customHeight="1" x14ac:dyDescent="0.2">
      <c r="O56" s="94"/>
    </row>
    <row r="57" spans="15:15" ht="12.75" customHeight="1" x14ac:dyDescent="0.2">
      <c r="O57" s="94"/>
    </row>
    <row r="58" spans="15:15" ht="12.75" customHeight="1" x14ac:dyDescent="0.2">
      <c r="O58" s="94"/>
    </row>
    <row r="59" spans="15:15" ht="12.75" customHeight="1" x14ac:dyDescent="0.2">
      <c r="O59" s="94"/>
    </row>
    <row r="60" spans="15:15" ht="12.75" customHeight="1" x14ac:dyDescent="0.2">
      <c r="O60" s="94"/>
    </row>
    <row r="61" spans="15:15" ht="12.75" customHeight="1" x14ac:dyDescent="0.2">
      <c r="O61" s="94"/>
    </row>
    <row r="62" spans="15:15" ht="12.75" customHeight="1" x14ac:dyDescent="0.2">
      <c r="O62" s="94"/>
    </row>
    <row r="63" spans="15:15" ht="12.75" customHeight="1" x14ac:dyDescent="0.2">
      <c r="O63" s="94"/>
    </row>
    <row r="64" spans="15:15" ht="12.75" customHeight="1" x14ac:dyDescent="0.2">
      <c r="O64" s="94"/>
    </row>
    <row r="65" spans="15:15" ht="12.75" customHeight="1" x14ac:dyDescent="0.2">
      <c r="O65" s="94"/>
    </row>
    <row r="66" spans="15:15" ht="12.75" customHeight="1" x14ac:dyDescent="0.2">
      <c r="O66" s="94"/>
    </row>
    <row r="67" spans="15:15" ht="12.75" customHeight="1" x14ac:dyDescent="0.2">
      <c r="O67" s="94"/>
    </row>
    <row r="68" spans="15:15" ht="12.75" customHeight="1" x14ac:dyDescent="0.2">
      <c r="O68" s="94"/>
    </row>
    <row r="69" spans="15:15" ht="12.75" customHeight="1" x14ac:dyDescent="0.2">
      <c r="O69" s="94"/>
    </row>
    <row r="70" spans="15:15" ht="12.75" customHeight="1" x14ac:dyDescent="0.2">
      <c r="O70" s="94"/>
    </row>
    <row r="71" spans="15:15" ht="12.75" customHeight="1" x14ac:dyDescent="0.2">
      <c r="O71" s="94"/>
    </row>
    <row r="72" spans="15:15" ht="12.75" customHeight="1" x14ac:dyDescent="0.2">
      <c r="O72" s="94"/>
    </row>
    <row r="73" spans="15:15" ht="12.75" customHeight="1" x14ac:dyDescent="0.2">
      <c r="O73" s="94"/>
    </row>
    <row r="74" spans="15:15" ht="12.75" customHeight="1" x14ac:dyDescent="0.2">
      <c r="O74" s="94"/>
    </row>
    <row r="75" spans="15:15" ht="12.75" customHeight="1" x14ac:dyDescent="0.2">
      <c r="O75" s="94"/>
    </row>
    <row r="76" spans="15:15" ht="12.75" customHeight="1" x14ac:dyDescent="0.2">
      <c r="O76" s="94"/>
    </row>
    <row r="77" spans="15:15" ht="12.75" customHeight="1" x14ac:dyDescent="0.2">
      <c r="O77" s="94"/>
    </row>
    <row r="78" spans="15:15" ht="12.75" customHeight="1" x14ac:dyDescent="0.2">
      <c r="O78" s="94"/>
    </row>
    <row r="79" spans="15:15" ht="12.75" customHeight="1" x14ac:dyDescent="0.2">
      <c r="O79" s="94"/>
    </row>
    <row r="80" spans="15:15" ht="12.75" customHeight="1" x14ac:dyDescent="0.2">
      <c r="O80" s="94"/>
    </row>
    <row r="81" spans="15:15" ht="12.75" customHeight="1" x14ac:dyDescent="0.2">
      <c r="O81" s="94"/>
    </row>
    <row r="82" spans="15:15" x14ac:dyDescent="0.2">
      <c r="O82" s="94"/>
    </row>
    <row r="83" spans="15:15" x14ac:dyDescent="0.2">
      <c r="O83" s="94"/>
    </row>
    <row r="84" spans="15:15" x14ac:dyDescent="0.2">
      <c r="O84" s="94"/>
    </row>
    <row r="85" spans="15:15" x14ac:dyDescent="0.2">
      <c r="O85" s="94"/>
    </row>
    <row r="86" spans="15:15" x14ac:dyDescent="0.2">
      <c r="O86" s="94"/>
    </row>
    <row r="87" spans="15:15" x14ac:dyDescent="0.2">
      <c r="O87" s="94"/>
    </row>
    <row r="88" spans="15:15" x14ac:dyDescent="0.2">
      <c r="O88" s="94"/>
    </row>
    <row r="89" spans="15:15" x14ac:dyDescent="0.2">
      <c r="O89" s="94"/>
    </row>
    <row r="90" spans="15:15" x14ac:dyDescent="0.2">
      <c r="O90" s="94"/>
    </row>
    <row r="91" spans="15:15" x14ac:dyDescent="0.2">
      <c r="O91" s="94"/>
    </row>
    <row r="92" spans="15:15" x14ac:dyDescent="0.2">
      <c r="O92" s="94"/>
    </row>
    <row r="93" spans="15:15" x14ac:dyDescent="0.2">
      <c r="O93" s="94"/>
    </row>
    <row r="94" spans="15:15" x14ac:dyDescent="0.2">
      <c r="O94" s="94"/>
    </row>
    <row r="95" spans="15:15" x14ac:dyDescent="0.2">
      <c r="O95" s="94"/>
    </row>
    <row r="96" spans="15:15" x14ac:dyDescent="0.2">
      <c r="O96" s="94"/>
    </row>
    <row r="97" spans="15:15" x14ac:dyDescent="0.2">
      <c r="O97" s="94"/>
    </row>
    <row r="98" spans="15:15" x14ac:dyDescent="0.2">
      <c r="O98" s="94"/>
    </row>
    <row r="99" spans="15:15" x14ac:dyDescent="0.2">
      <c r="O99" s="94"/>
    </row>
    <row r="100" spans="15:15" x14ac:dyDescent="0.2">
      <c r="O100" s="94"/>
    </row>
    <row r="101" spans="15:15" x14ac:dyDescent="0.2">
      <c r="O101" s="94"/>
    </row>
    <row r="102" spans="15:15" x14ac:dyDescent="0.2">
      <c r="O102" s="94"/>
    </row>
    <row r="103" spans="15:15" x14ac:dyDescent="0.2">
      <c r="O103" s="94"/>
    </row>
    <row r="104" spans="15:15" x14ac:dyDescent="0.2">
      <c r="O104" s="94"/>
    </row>
    <row r="105" spans="15:15" x14ac:dyDescent="0.2">
      <c r="O105" s="94"/>
    </row>
    <row r="106" spans="15:15" x14ac:dyDescent="0.2">
      <c r="O106" s="94"/>
    </row>
    <row r="107" spans="15:15" x14ac:dyDescent="0.2">
      <c r="O107" s="94"/>
    </row>
    <row r="108" spans="15:15" x14ac:dyDescent="0.2">
      <c r="O108" s="94"/>
    </row>
    <row r="109" spans="15:15" x14ac:dyDescent="0.2">
      <c r="O109" s="94"/>
    </row>
    <row r="110" spans="15:15" x14ac:dyDescent="0.2">
      <c r="O110" s="94"/>
    </row>
    <row r="111" spans="15:15" x14ac:dyDescent="0.2">
      <c r="O111" s="94"/>
    </row>
    <row r="112" spans="15:15" x14ac:dyDescent="0.2">
      <c r="O112" s="94"/>
    </row>
    <row r="113" spans="15:15" x14ac:dyDescent="0.2">
      <c r="O113" s="94"/>
    </row>
    <row r="114" spans="15:15" x14ac:dyDescent="0.2">
      <c r="O114" s="94"/>
    </row>
    <row r="115" spans="15:15" x14ac:dyDescent="0.2">
      <c r="O115" s="94"/>
    </row>
    <row r="116" spans="15:15" x14ac:dyDescent="0.2">
      <c r="O116" s="94"/>
    </row>
    <row r="117" spans="15:15" x14ac:dyDescent="0.2">
      <c r="O117" s="94"/>
    </row>
    <row r="118" spans="15:15" x14ac:dyDescent="0.2">
      <c r="O118" s="94"/>
    </row>
    <row r="119" spans="15:15" x14ac:dyDescent="0.2">
      <c r="O119" s="94"/>
    </row>
    <row r="120" spans="15:15" x14ac:dyDescent="0.2">
      <c r="O120" s="94"/>
    </row>
    <row r="121" spans="15:15" x14ac:dyDescent="0.2">
      <c r="O121" s="94"/>
    </row>
    <row r="122" spans="15:15" x14ac:dyDescent="0.2">
      <c r="O122" s="94"/>
    </row>
    <row r="123" spans="15:15" x14ac:dyDescent="0.2">
      <c r="O123" s="94"/>
    </row>
    <row r="124" spans="15:15" x14ac:dyDescent="0.2">
      <c r="O124" s="94"/>
    </row>
    <row r="125" spans="15:15" x14ac:dyDescent="0.2">
      <c r="O125" s="94"/>
    </row>
    <row r="126" spans="15:15" x14ac:dyDescent="0.2">
      <c r="O126" s="94"/>
    </row>
    <row r="127" spans="15:15" x14ac:dyDescent="0.2">
      <c r="O127" s="94"/>
    </row>
    <row r="128" spans="15:15" x14ac:dyDescent="0.2">
      <c r="O128" s="94"/>
    </row>
    <row r="129" spans="15:15" x14ac:dyDescent="0.2">
      <c r="O129" s="94"/>
    </row>
    <row r="130" spans="15:15" x14ac:dyDescent="0.2">
      <c r="O130" s="94"/>
    </row>
    <row r="131" spans="15:15" x14ac:dyDescent="0.2">
      <c r="O131" s="94"/>
    </row>
    <row r="132" spans="15:15" x14ac:dyDescent="0.2">
      <c r="O132" s="94"/>
    </row>
    <row r="133" spans="15:15" x14ac:dyDescent="0.2">
      <c r="O133" s="94"/>
    </row>
    <row r="134" spans="15:15" x14ac:dyDescent="0.2">
      <c r="O134" s="94"/>
    </row>
    <row r="135" spans="15:15" x14ac:dyDescent="0.2">
      <c r="O135" s="94"/>
    </row>
    <row r="136" spans="15:15" x14ac:dyDescent="0.2">
      <c r="O136" s="94"/>
    </row>
    <row r="137" spans="15:15" x14ac:dyDescent="0.2">
      <c r="O137" s="94"/>
    </row>
    <row r="138" spans="15:15" x14ac:dyDescent="0.2">
      <c r="O138" s="94"/>
    </row>
    <row r="139" spans="15:15" x14ac:dyDescent="0.2">
      <c r="O139" s="94"/>
    </row>
    <row r="140" spans="15:15" x14ac:dyDescent="0.2">
      <c r="O140" s="94"/>
    </row>
    <row r="141" spans="15:15" x14ac:dyDescent="0.2">
      <c r="O141" s="94"/>
    </row>
    <row r="142" spans="15:15" x14ac:dyDescent="0.2">
      <c r="O142" s="94"/>
    </row>
    <row r="143" spans="15:15" x14ac:dyDescent="0.2">
      <c r="O143" s="94"/>
    </row>
    <row r="144" spans="15:15" x14ac:dyDescent="0.2">
      <c r="O144" s="94"/>
    </row>
    <row r="145" spans="15:15" x14ac:dyDescent="0.2">
      <c r="O145" s="94"/>
    </row>
    <row r="146" spans="15:15" x14ac:dyDescent="0.2">
      <c r="O146" s="94"/>
    </row>
    <row r="147" spans="15:15" x14ac:dyDescent="0.2">
      <c r="O147" s="94"/>
    </row>
    <row r="148" spans="15:15" x14ac:dyDescent="0.2">
      <c r="O148" s="94"/>
    </row>
    <row r="149" spans="15:15" x14ac:dyDescent="0.2">
      <c r="O149" s="94"/>
    </row>
    <row r="150" spans="15:15" x14ac:dyDescent="0.2">
      <c r="O150" s="94"/>
    </row>
    <row r="151" spans="15:15" x14ac:dyDescent="0.2">
      <c r="O151" s="94"/>
    </row>
    <row r="152" spans="15:15" x14ac:dyDescent="0.2">
      <c r="O152" s="94"/>
    </row>
    <row r="153" spans="15:15" x14ac:dyDescent="0.2">
      <c r="O153" s="94"/>
    </row>
    <row r="154" spans="15:15" x14ac:dyDescent="0.2">
      <c r="O154" s="94"/>
    </row>
    <row r="155" spans="15:15" x14ac:dyDescent="0.2">
      <c r="O155" s="94"/>
    </row>
    <row r="156" spans="15:15" x14ac:dyDescent="0.2">
      <c r="O156" s="94"/>
    </row>
    <row r="157" spans="15:15" x14ac:dyDescent="0.2">
      <c r="O157" s="94"/>
    </row>
    <row r="158" spans="15:15" x14ac:dyDescent="0.2">
      <c r="O158" s="94"/>
    </row>
    <row r="159" spans="15:15" x14ac:dyDescent="0.2">
      <c r="O159" s="94"/>
    </row>
    <row r="160" spans="15:15" x14ac:dyDescent="0.2">
      <c r="O160" s="94"/>
    </row>
    <row r="161" spans="15:15" x14ac:dyDescent="0.2">
      <c r="O161" s="94"/>
    </row>
    <row r="162" spans="15:15" x14ac:dyDescent="0.2">
      <c r="O162" s="94"/>
    </row>
    <row r="163" spans="15:15" x14ac:dyDescent="0.2">
      <c r="O163" s="94"/>
    </row>
    <row r="164" spans="15:15" x14ac:dyDescent="0.2">
      <c r="O164" s="94"/>
    </row>
    <row r="165" spans="15:15" x14ac:dyDescent="0.2">
      <c r="O165" s="94"/>
    </row>
    <row r="166" spans="15:15" x14ac:dyDescent="0.2">
      <c r="O166" s="94"/>
    </row>
    <row r="167" spans="15:15" x14ac:dyDescent="0.2">
      <c r="O167" s="94"/>
    </row>
    <row r="168" spans="15:15" x14ac:dyDescent="0.2">
      <c r="O168" s="94"/>
    </row>
    <row r="169" spans="15:15" x14ac:dyDescent="0.2">
      <c r="O169" s="94"/>
    </row>
    <row r="170" spans="15:15" x14ac:dyDescent="0.2">
      <c r="O170" s="94"/>
    </row>
    <row r="171" spans="15:15" x14ac:dyDescent="0.2">
      <c r="O171" s="94"/>
    </row>
    <row r="172" spans="15:15" x14ac:dyDescent="0.2">
      <c r="O172" s="94"/>
    </row>
    <row r="173" spans="15:15" x14ac:dyDescent="0.2">
      <c r="O173" s="94"/>
    </row>
    <row r="174" spans="15:15" x14ac:dyDescent="0.2">
      <c r="O174" s="94"/>
    </row>
    <row r="175" spans="15:15" x14ac:dyDescent="0.2">
      <c r="O175" s="94"/>
    </row>
    <row r="176" spans="15:15" x14ac:dyDescent="0.2">
      <c r="O176" s="94"/>
    </row>
    <row r="177" spans="15:15" x14ac:dyDescent="0.2">
      <c r="O177" s="94"/>
    </row>
    <row r="178" spans="15:15" x14ac:dyDescent="0.2">
      <c r="O178" s="94"/>
    </row>
    <row r="179" spans="15:15" x14ac:dyDescent="0.2">
      <c r="O179" s="94"/>
    </row>
    <row r="180" spans="15:15" x14ac:dyDescent="0.2">
      <c r="O180" s="94"/>
    </row>
    <row r="181" spans="15:15" x14ac:dyDescent="0.2">
      <c r="O181" s="94"/>
    </row>
    <row r="182" spans="15:15" x14ac:dyDescent="0.2">
      <c r="O182" s="94"/>
    </row>
    <row r="183" spans="15:15" x14ac:dyDescent="0.2">
      <c r="O183" s="94"/>
    </row>
    <row r="184" spans="15:15" x14ac:dyDescent="0.2">
      <c r="O184" s="94"/>
    </row>
    <row r="185" spans="15:15" x14ac:dyDescent="0.2">
      <c r="O185" s="94"/>
    </row>
    <row r="186" spans="15:15" x14ac:dyDescent="0.2">
      <c r="O186" s="94"/>
    </row>
    <row r="187" spans="15:15" x14ac:dyDescent="0.2">
      <c r="O187" s="94"/>
    </row>
    <row r="188" spans="15:15" x14ac:dyDescent="0.2">
      <c r="O188" s="94"/>
    </row>
    <row r="189" spans="15:15" x14ac:dyDescent="0.2">
      <c r="O189" s="94"/>
    </row>
    <row r="190" spans="15:15" x14ac:dyDescent="0.2">
      <c r="O190" s="94"/>
    </row>
    <row r="191" spans="15:15" x14ac:dyDescent="0.2">
      <c r="O191" s="94"/>
    </row>
    <row r="192" spans="15:15" x14ac:dyDescent="0.2">
      <c r="O192" s="94"/>
    </row>
    <row r="193" spans="15:15" x14ac:dyDescent="0.2">
      <c r="O193" s="94"/>
    </row>
    <row r="194" spans="15:15" x14ac:dyDescent="0.2">
      <c r="O194" s="94"/>
    </row>
    <row r="195" spans="15:15" x14ac:dyDescent="0.2">
      <c r="O195" s="94"/>
    </row>
    <row r="196" spans="15:15" x14ac:dyDescent="0.2">
      <c r="O196" s="94"/>
    </row>
    <row r="197" spans="15:15" x14ac:dyDescent="0.2">
      <c r="O197" s="94"/>
    </row>
    <row r="198" spans="15:15" x14ac:dyDescent="0.2">
      <c r="O198" s="94"/>
    </row>
    <row r="199" spans="15:15" x14ac:dyDescent="0.2">
      <c r="O199" s="94"/>
    </row>
    <row r="200" spans="15:15" x14ac:dyDescent="0.2">
      <c r="O200" s="94"/>
    </row>
    <row r="201" spans="15:15" x14ac:dyDescent="0.2">
      <c r="O201" s="94"/>
    </row>
    <row r="202" spans="15:15" x14ac:dyDescent="0.2">
      <c r="O202" s="94"/>
    </row>
    <row r="203" spans="15:15" x14ac:dyDescent="0.2">
      <c r="O203" s="94"/>
    </row>
    <row r="204" spans="15:15" x14ac:dyDescent="0.2">
      <c r="O204" s="94"/>
    </row>
    <row r="205" spans="15:15" x14ac:dyDescent="0.2">
      <c r="O205" s="94"/>
    </row>
    <row r="206" spans="15:15" x14ac:dyDescent="0.2">
      <c r="O206" s="94"/>
    </row>
    <row r="207" spans="15:15" x14ac:dyDescent="0.2">
      <c r="O207" s="94"/>
    </row>
    <row r="208" spans="15:15" x14ac:dyDescent="0.2">
      <c r="O208" s="94"/>
    </row>
    <row r="209" spans="15:15" x14ac:dyDescent="0.2">
      <c r="O209" s="94"/>
    </row>
    <row r="210" spans="15:15" x14ac:dyDescent="0.2">
      <c r="O210" s="94"/>
    </row>
    <row r="211" spans="15:15" x14ac:dyDescent="0.2">
      <c r="O211" s="94"/>
    </row>
    <row r="212" spans="15:15" x14ac:dyDescent="0.2">
      <c r="O212" s="94"/>
    </row>
    <row r="213" spans="15:15" x14ac:dyDescent="0.2">
      <c r="O213" s="94"/>
    </row>
    <row r="214" spans="15:15" x14ac:dyDescent="0.2">
      <c r="O214" s="94"/>
    </row>
    <row r="215" spans="15:15" x14ac:dyDescent="0.2">
      <c r="O215" s="94"/>
    </row>
    <row r="216" spans="15:15" x14ac:dyDescent="0.2">
      <c r="O216" s="94"/>
    </row>
    <row r="217" spans="15:15" x14ac:dyDescent="0.2">
      <c r="O217" s="94"/>
    </row>
    <row r="218" spans="15:15" x14ac:dyDescent="0.2">
      <c r="O218" s="94"/>
    </row>
    <row r="219" spans="15:15" x14ac:dyDescent="0.2">
      <c r="O219" s="94"/>
    </row>
    <row r="220" spans="15:15" x14ac:dyDescent="0.2">
      <c r="O220" s="94"/>
    </row>
    <row r="221" spans="15:15" x14ac:dyDescent="0.2">
      <c r="O221" s="94"/>
    </row>
    <row r="222" spans="15:15" x14ac:dyDescent="0.2">
      <c r="O222" s="94"/>
    </row>
    <row r="223" spans="15:15" x14ac:dyDescent="0.2">
      <c r="O223" s="94"/>
    </row>
    <row r="224" spans="15:15" x14ac:dyDescent="0.2">
      <c r="O224" s="94"/>
    </row>
    <row r="225" spans="15:15" x14ac:dyDescent="0.2">
      <c r="O225" s="94"/>
    </row>
    <row r="226" spans="15:15" x14ac:dyDescent="0.2">
      <c r="O226" s="94"/>
    </row>
    <row r="227" spans="15:15" x14ac:dyDescent="0.2">
      <c r="O227" s="94"/>
    </row>
    <row r="228" spans="15:15" x14ac:dyDescent="0.2">
      <c r="O228" s="94"/>
    </row>
    <row r="229" spans="15:15" x14ac:dyDescent="0.2">
      <c r="O229" s="94"/>
    </row>
    <row r="230" spans="15:15" x14ac:dyDescent="0.2">
      <c r="O230" s="94"/>
    </row>
    <row r="231" spans="15:15" x14ac:dyDescent="0.2">
      <c r="O231" s="94"/>
    </row>
    <row r="232" spans="15:15" x14ac:dyDescent="0.2">
      <c r="O232" s="94"/>
    </row>
    <row r="233" spans="15:15" x14ac:dyDescent="0.2">
      <c r="O233" s="94"/>
    </row>
    <row r="234" spans="15:15" x14ac:dyDescent="0.2">
      <c r="O234" s="94"/>
    </row>
    <row r="235" spans="15:15" x14ac:dyDescent="0.2">
      <c r="O235" s="94"/>
    </row>
    <row r="236" spans="15:15" x14ac:dyDescent="0.2">
      <c r="O236" s="94"/>
    </row>
    <row r="237" spans="15:15" x14ac:dyDescent="0.2">
      <c r="O237" s="94"/>
    </row>
    <row r="238" spans="15:15" x14ac:dyDescent="0.2">
      <c r="O238" s="94"/>
    </row>
    <row r="239" spans="15:15" x14ac:dyDescent="0.2">
      <c r="O239" s="94"/>
    </row>
    <row r="240" spans="15:15" x14ac:dyDescent="0.2">
      <c r="O240" s="94"/>
    </row>
    <row r="241" spans="15:15" x14ac:dyDescent="0.2">
      <c r="O241" s="94"/>
    </row>
    <row r="242" spans="15:15" x14ac:dyDescent="0.2">
      <c r="O242" s="94"/>
    </row>
    <row r="243" spans="15:15" x14ac:dyDescent="0.2">
      <c r="O243" s="94"/>
    </row>
    <row r="244" spans="15:15" x14ac:dyDescent="0.2">
      <c r="O244" s="94"/>
    </row>
    <row r="245" spans="15:15" x14ac:dyDescent="0.2">
      <c r="O245" s="94"/>
    </row>
    <row r="246" spans="15:15" x14ac:dyDescent="0.2">
      <c r="O246" s="94"/>
    </row>
    <row r="247" spans="15:15" x14ac:dyDescent="0.2">
      <c r="O247" s="94"/>
    </row>
    <row r="248" spans="15:15" x14ac:dyDescent="0.2">
      <c r="O248" s="94"/>
    </row>
    <row r="249" spans="15:15" x14ac:dyDescent="0.2">
      <c r="O249" s="94"/>
    </row>
    <row r="250" spans="15:15" x14ac:dyDescent="0.2">
      <c r="O250" s="94"/>
    </row>
    <row r="251" spans="15:15" x14ac:dyDescent="0.2">
      <c r="O251" s="94"/>
    </row>
    <row r="252" spans="15:15" x14ac:dyDescent="0.2">
      <c r="O252" s="94"/>
    </row>
    <row r="253" spans="15:15" x14ac:dyDescent="0.2">
      <c r="O253" s="94"/>
    </row>
    <row r="254" spans="15:15" x14ac:dyDescent="0.2">
      <c r="O254" s="94"/>
    </row>
    <row r="255" spans="15:15" x14ac:dyDescent="0.2">
      <c r="O255" s="94"/>
    </row>
    <row r="256" spans="15:15" x14ac:dyDescent="0.2">
      <c r="O256" s="94"/>
    </row>
    <row r="257" spans="15:15" x14ac:dyDescent="0.2">
      <c r="O257" s="94"/>
    </row>
    <row r="258" spans="15:15" x14ac:dyDescent="0.2">
      <c r="O258" s="94"/>
    </row>
    <row r="259" spans="15:15" x14ac:dyDescent="0.2">
      <c r="O259" s="94"/>
    </row>
    <row r="260" spans="15:15" x14ac:dyDescent="0.2">
      <c r="O260" s="94"/>
    </row>
    <row r="261" spans="15:15" x14ac:dyDescent="0.2">
      <c r="O261" s="94"/>
    </row>
    <row r="262" spans="15:15" x14ac:dyDescent="0.2">
      <c r="O262" s="94"/>
    </row>
    <row r="263" spans="15:15" x14ac:dyDescent="0.2">
      <c r="O263" s="94"/>
    </row>
    <row r="264" spans="15:15" x14ac:dyDescent="0.2">
      <c r="O264" s="94"/>
    </row>
    <row r="265" spans="15:15" x14ac:dyDescent="0.2">
      <c r="O265" s="94"/>
    </row>
    <row r="266" spans="15:15" x14ac:dyDescent="0.2">
      <c r="O266" s="94"/>
    </row>
    <row r="267" spans="15:15" x14ac:dyDescent="0.2">
      <c r="O267" s="94"/>
    </row>
    <row r="268" spans="15:15" x14ac:dyDescent="0.2">
      <c r="O268" s="94"/>
    </row>
    <row r="269" spans="15:15" x14ac:dyDescent="0.2">
      <c r="O269" s="94"/>
    </row>
    <row r="270" spans="15:15" x14ac:dyDescent="0.2">
      <c r="O270" s="94"/>
    </row>
    <row r="271" spans="15:15" x14ac:dyDescent="0.2">
      <c r="O271" s="94"/>
    </row>
    <row r="272" spans="15:15" x14ac:dyDescent="0.2">
      <c r="O272" s="94"/>
    </row>
    <row r="273" spans="15:15" x14ac:dyDescent="0.2">
      <c r="O273" s="94"/>
    </row>
    <row r="274" spans="15:15" x14ac:dyDescent="0.2">
      <c r="O274" s="94"/>
    </row>
    <row r="275" spans="15:15" x14ac:dyDescent="0.2">
      <c r="O275" s="94"/>
    </row>
    <row r="276" spans="15:15" x14ac:dyDescent="0.2">
      <c r="O276" s="94"/>
    </row>
    <row r="277" spans="15:15" x14ac:dyDescent="0.2">
      <c r="O277" s="94"/>
    </row>
    <row r="278" spans="15:15" x14ac:dyDescent="0.2">
      <c r="O278" s="94"/>
    </row>
    <row r="279" spans="15:15" x14ac:dyDescent="0.2">
      <c r="O279" s="94"/>
    </row>
    <row r="280" spans="15:15" x14ac:dyDescent="0.2">
      <c r="O280" s="94"/>
    </row>
    <row r="281" spans="15:15" x14ac:dyDescent="0.2">
      <c r="O281" s="94"/>
    </row>
    <row r="282" spans="15:15" x14ac:dyDescent="0.2">
      <c r="O282" s="94"/>
    </row>
    <row r="283" spans="15:15" x14ac:dyDescent="0.2">
      <c r="O283" s="94"/>
    </row>
    <row r="284" spans="15:15" x14ac:dyDescent="0.2">
      <c r="O284" s="94"/>
    </row>
    <row r="285" spans="15:15" x14ac:dyDescent="0.2">
      <c r="O285" s="94"/>
    </row>
    <row r="286" spans="15:15" x14ac:dyDescent="0.2">
      <c r="O286" s="94"/>
    </row>
    <row r="287" spans="15:15" x14ac:dyDescent="0.2">
      <c r="O287" s="94"/>
    </row>
    <row r="288" spans="15:15" x14ac:dyDescent="0.2">
      <c r="O288" s="94"/>
    </row>
    <row r="289" spans="15:15" x14ac:dyDescent="0.2">
      <c r="O289" s="94"/>
    </row>
    <row r="290" spans="15:15" x14ac:dyDescent="0.2">
      <c r="O290" s="94"/>
    </row>
    <row r="291" spans="15:15" x14ac:dyDescent="0.2">
      <c r="O291" s="94"/>
    </row>
    <row r="292" spans="15:15" x14ac:dyDescent="0.2">
      <c r="O292" s="94"/>
    </row>
    <row r="293" spans="15:15" x14ac:dyDescent="0.2">
      <c r="O293" s="94"/>
    </row>
    <row r="294" spans="15:15" x14ac:dyDescent="0.2">
      <c r="O294" s="94"/>
    </row>
    <row r="295" spans="15:15" x14ac:dyDescent="0.2">
      <c r="O295" s="94"/>
    </row>
    <row r="296" spans="15:15" x14ac:dyDescent="0.2">
      <c r="O296" s="94"/>
    </row>
    <row r="297" spans="15:15" x14ac:dyDescent="0.2">
      <c r="O297" s="94"/>
    </row>
    <row r="298" spans="15:15" x14ac:dyDescent="0.2">
      <c r="O298" s="94"/>
    </row>
    <row r="299" spans="15:15" x14ac:dyDescent="0.2">
      <c r="O299" s="94"/>
    </row>
    <row r="300" spans="15:15" x14ac:dyDescent="0.2">
      <c r="O300" s="94"/>
    </row>
    <row r="301" spans="15:15" x14ac:dyDescent="0.2">
      <c r="O301" s="94"/>
    </row>
    <row r="302" spans="15:15" x14ac:dyDescent="0.2">
      <c r="O302" s="94"/>
    </row>
    <row r="303" spans="15:15" x14ac:dyDescent="0.2">
      <c r="O303" s="94"/>
    </row>
    <row r="304" spans="15:15" x14ac:dyDescent="0.2">
      <c r="O304" s="94"/>
    </row>
    <row r="305" spans="15:15" x14ac:dyDescent="0.2">
      <c r="O305" s="94"/>
    </row>
    <row r="306" spans="15:15" x14ac:dyDescent="0.2">
      <c r="O306" s="94"/>
    </row>
    <row r="307" spans="15:15" x14ac:dyDescent="0.2">
      <c r="O307" s="94"/>
    </row>
    <row r="308" spans="15:15" x14ac:dyDescent="0.2">
      <c r="O308" s="94"/>
    </row>
    <row r="309" spans="15:15" x14ac:dyDescent="0.2">
      <c r="O309" s="94"/>
    </row>
    <row r="310" spans="15:15" x14ac:dyDescent="0.2">
      <c r="O310" s="94"/>
    </row>
    <row r="311" spans="15:15" x14ac:dyDescent="0.2">
      <c r="O311" s="94"/>
    </row>
    <row r="312" spans="15:15" x14ac:dyDescent="0.2">
      <c r="O312" s="94"/>
    </row>
    <row r="313" spans="15:15" x14ac:dyDescent="0.2">
      <c r="O313" s="94"/>
    </row>
    <row r="314" spans="15:15" x14ac:dyDescent="0.2">
      <c r="O314" s="94"/>
    </row>
    <row r="315" spans="15:15" x14ac:dyDescent="0.2">
      <c r="O315" s="94"/>
    </row>
    <row r="316" spans="15:15" x14ac:dyDescent="0.2">
      <c r="O316" s="94"/>
    </row>
    <row r="317" spans="15:15" x14ac:dyDescent="0.2">
      <c r="O317" s="94"/>
    </row>
    <row r="318" spans="15:15" x14ac:dyDescent="0.2">
      <c r="O318" s="94"/>
    </row>
    <row r="319" spans="15:15" x14ac:dyDescent="0.2">
      <c r="O319" s="94"/>
    </row>
    <row r="320" spans="15:15" x14ac:dyDescent="0.2">
      <c r="O320" s="94"/>
    </row>
    <row r="321" spans="15:15" x14ac:dyDescent="0.2">
      <c r="O321" s="94"/>
    </row>
    <row r="322" spans="15:15" x14ac:dyDescent="0.2">
      <c r="O322" s="94"/>
    </row>
    <row r="323" spans="15:15" x14ac:dyDescent="0.2">
      <c r="O323" s="94"/>
    </row>
    <row r="324" spans="15:15" x14ac:dyDescent="0.2">
      <c r="O324" s="94"/>
    </row>
    <row r="325" spans="15:15" x14ac:dyDescent="0.2">
      <c r="O325" s="94"/>
    </row>
    <row r="326" spans="15:15" x14ac:dyDescent="0.2">
      <c r="O326" s="94"/>
    </row>
    <row r="327" spans="15:15" x14ac:dyDescent="0.2">
      <c r="O327" s="94"/>
    </row>
    <row r="328" spans="15:15" x14ac:dyDescent="0.2">
      <c r="O328" s="94"/>
    </row>
    <row r="329" spans="15:15" x14ac:dyDescent="0.2">
      <c r="O329" s="94"/>
    </row>
    <row r="330" spans="15:15" x14ac:dyDescent="0.2">
      <c r="O330" s="94"/>
    </row>
    <row r="331" spans="15:15" x14ac:dyDescent="0.2">
      <c r="O331" s="94"/>
    </row>
    <row r="332" spans="15:15" x14ac:dyDescent="0.2">
      <c r="O332" s="94"/>
    </row>
    <row r="333" spans="15:15" x14ac:dyDescent="0.2">
      <c r="O333" s="94"/>
    </row>
    <row r="334" spans="15:15" x14ac:dyDescent="0.2">
      <c r="O334" s="94"/>
    </row>
    <row r="335" spans="15:15" x14ac:dyDescent="0.2">
      <c r="O335" s="94"/>
    </row>
    <row r="336" spans="15:15" x14ac:dyDescent="0.2">
      <c r="O336" s="94"/>
    </row>
    <row r="337" spans="15:15" x14ac:dyDescent="0.2">
      <c r="O337" s="94"/>
    </row>
    <row r="338" spans="15:15" x14ac:dyDescent="0.2">
      <c r="O338" s="94"/>
    </row>
    <row r="339" spans="15:15" x14ac:dyDescent="0.2">
      <c r="O339" s="94"/>
    </row>
    <row r="340" spans="15:15" x14ac:dyDescent="0.2">
      <c r="O340" s="94"/>
    </row>
    <row r="341" spans="15:15" x14ac:dyDescent="0.2">
      <c r="O341" s="94"/>
    </row>
    <row r="342" spans="15:15" x14ac:dyDescent="0.2">
      <c r="O342" s="94"/>
    </row>
    <row r="343" spans="15:15" x14ac:dyDescent="0.2">
      <c r="O343" s="94"/>
    </row>
    <row r="344" spans="15:15" x14ac:dyDescent="0.2">
      <c r="O344" s="94"/>
    </row>
    <row r="345" spans="15:15" x14ac:dyDescent="0.2">
      <c r="O345" s="94"/>
    </row>
    <row r="346" spans="15:15" x14ac:dyDescent="0.2">
      <c r="O346" s="94"/>
    </row>
    <row r="347" spans="15:15" x14ac:dyDescent="0.2">
      <c r="O347" s="94"/>
    </row>
    <row r="348" spans="15:15" x14ac:dyDescent="0.2">
      <c r="O348" s="94"/>
    </row>
    <row r="349" spans="15:15" x14ac:dyDescent="0.2">
      <c r="O349" s="94"/>
    </row>
    <row r="350" spans="15:15" x14ac:dyDescent="0.2">
      <c r="O350" s="94"/>
    </row>
    <row r="351" spans="15:15" x14ac:dyDescent="0.2">
      <c r="O351" s="94"/>
    </row>
    <row r="352" spans="15:15" x14ac:dyDescent="0.2">
      <c r="O352" s="94"/>
    </row>
    <row r="353" spans="15:15" x14ac:dyDescent="0.2">
      <c r="O353" s="94"/>
    </row>
    <row r="354" spans="15:15" x14ac:dyDescent="0.2">
      <c r="O354" s="94"/>
    </row>
    <row r="355" spans="15:15" x14ac:dyDescent="0.2">
      <c r="O355" s="94"/>
    </row>
    <row r="356" spans="15:15" x14ac:dyDescent="0.2">
      <c r="O356" s="94"/>
    </row>
    <row r="357" spans="15:15" x14ac:dyDescent="0.2">
      <c r="O357" s="94"/>
    </row>
    <row r="358" spans="15:15" x14ac:dyDescent="0.2">
      <c r="O358" s="94"/>
    </row>
    <row r="359" spans="15:15" x14ac:dyDescent="0.2">
      <c r="O359" s="94"/>
    </row>
    <row r="360" spans="15:15" x14ac:dyDescent="0.2">
      <c r="O360" s="94"/>
    </row>
    <row r="361" spans="15:15" x14ac:dyDescent="0.2">
      <c r="O361" s="94"/>
    </row>
    <row r="362" spans="15:15" x14ac:dyDescent="0.2">
      <c r="O362" s="94"/>
    </row>
    <row r="363" spans="15:15" x14ac:dyDescent="0.2">
      <c r="O363" s="94"/>
    </row>
    <row r="364" spans="15:15" x14ac:dyDescent="0.2">
      <c r="O364" s="94"/>
    </row>
    <row r="365" spans="15:15" x14ac:dyDescent="0.2">
      <c r="O365" s="94"/>
    </row>
    <row r="366" spans="15:15" x14ac:dyDescent="0.2">
      <c r="O366" s="94"/>
    </row>
    <row r="367" spans="15:15" x14ac:dyDescent="0.2">
      <c r="O367" s="94"/>
    </row>
    <row r="368" spans="15:15" x14ac:dyDescent="0.2">
      <c r="O368" s="94"/>
    </row>
    <row r="369" spans="15:15" x14ac:dyDescent="0.2">
      <c r="O369" s="94"/>
    </row>
    <row r="370" spans="15:15" x14ac:dyDescent="0.2">
      <c r="O370" s="94"/>
    </row>
    <row r="371" spans="15:15" x14ac:dyDescent="0.2">
      <c r="O371" s="94"/>
    </row>
    <row r="372" spans="15:15" x14ac:dyDescent="0.2">
      <c r="O372" s="94"/>
    </row>
    <row r="373" spans="15:15" x14ac:dyDescent="0.2">
      <c r="O373" s="94"/>
    </row>
    <row r="374" spans="15:15" x14ac:dyDescent="0.2">
      <c r="O374" s="94"/>
    </row>
    <row r="375" spans="15:15" x14ac:dyDescent="0.2">
      <c r="O375" s="94"/>
    </row>
    <row r="376" spans="15:15" x14ac:dyDescent="0.2">
      <c r="O376" s="94"/>
    </row>
    <row r="377" spans="15:15" x14ac:dyDescent="0.2">
      <c r="O377" s="94"/>
    </row>
    <row r="378" spans="15:15" x14ac:dyDescent="0.2">
      <c r="O378" s="94"/>
    </row>
    <row r="379" spans="15:15" x14ac:dyDescent="0.2">
      <c r="O379" s="94"/>
    </row>
    <row r="380" spans="15:15" x14ac:dyDescent="0.2">
      <c r="O380" s="94"/>
    </row>
    <row r="381" spans="15:15" x14ac:dyDescent="0.2">
      <c r="O381" s="94"/>
    </row>
    <row r="382" spans="15:15" x14ac:dyDescent="0.2">
      <c r="O382" s="94"/>
    </row>
    <row r="383" spans="15:15" x14ac:dyDescent="0.2">
      <c r="O383" s="94"/>
    </row>
    <row r="384" spans="15:15" x14ac:dyDescent="0.2">
      <c r="O384" s="94"/>
    </row>
    <row r="385" spans="15:15" x14ac:dyDescent="0.2">
      <c r="O385" s="94"/>
    </row>
    <row r="386" spans="15:15" x14ac:dyDescent="0.2">
      <c r="O386" s="94"/>
    </row>
    <row r="387" spans="15:15" x14ac:dyDescent="0.2">
      <c r="O387" s="94"/>
    </row>
    <row r="388" spans="15:15" x14ac:dyDescent="0.2">
      <c r="O388" s="94"/>
    </row>
    <row r="389" spans="15:15" x14ac:dyDescent="0.2">
      <c r="O389" s="94"/>
    </row>
    <row r="390" spans="15:15" x14ac:dyDescent="0.2">
      <c r="O390" s="94"/>
    </row>
    <row r="391" spans="15:15" x14ac:dyDescent="0.2">
      <c r="O391" s="94"/>
    </row>
    <row r="392" spans="15:15" x14ac:dyDescent="0.2">
      <c r="O392" s="94"/>
    </row>
    <row r="393" spans="15:15" x14ac:dyDescent="0.2">
      <c r="O393" s="94"/>
    </row>
    <row r="394" spans="15:15" x14ac:dyDescent="0.2">
      <c r="O394" s="94"/>
    </row>
    <row r="395" spans="15:15" x14ac:dyDescent="0.2">
      <c r="O395" s="94"/>
    </row>
    <row r="396" spans="15:15" x14ac:dyDescent="0.2">
      <c r="O396" s="94"/>
    </row>
    <row r="397" spans="15:15" x14ac:dyDescent="0.2">
      <c r="O397" s="94"/>
    </row>
    <row r="398" spans="15:15" x14ac:dyDescent="0.2">
      <c r="O398" s="94"/>
    </row>
    <row r="399" spans="15:15" x14ac:dyDescent="0.2">
      <c r="O399" s="94"/>
    </row>
    <row r="400" spans="15:15" x14ac:dyDescent="0.2">
      <c r="O400" s="94"/>
    </row>
    <row r="401" spans="15:15" x14ac:dyDescent="0.2">
      <c r="O401" s="94"/>
    </row>
    <row r="402" spans="15:15" x14ac:dyDescent="0.2">
      <c r="O402" s="94"/>
    </row>
    <row r="403" spans="15:15" x14ac:dyDescent="0.2">
      <c r="O403" s="94"/>
    </row>
    <row r="404" spans="15:15" x14ac:dyDescent="0.2">
      <c r="O404" s="94"/>
    </row>
    <row r="405" spans="15:15" x14ac:dyDescent="0.2">
      <c r="O405" s="94"/>
    </row>
    <row r="406" spans="15:15" x14ac:dyDescent="0.2">
      <c r="O406" s="94"/>
    </row>
    <row r="407" spans="15:15" x14ac:dyDescent="0.2">
      <c r="O407" s="94"/>
    </row>
    <row r="408" spans="15:15" x14ac:dyDescent="0.2">
      <c r="O408" s="94"/>
    </row>
    <row r="409" spans="15:15" x14ac:dyDescent="0.2">
      <c r="O409" s="94"/>
    </row>
    <row r="410" spans="15:15" x14ac:dyDescent="0.2">
      <c r="O410" s="94"/>
    </row>
    <row r="411" spans="15:15" x14ac:dyDescent="0.2">
      <c r="O411" s="94"/>
    </row>
    <row r="412" spans="15:15" x14ac:dyDescent="0.2">
      <c r="O412" s="94"/>
    </row>
    <row r="413" spans="15:15" x14ac:dyDescent="0.2">
      <c r="O413" s="94"/>
    </row>
    <row r="414" spans="15:15" x14ac:dyDescent="0.2">
      <c r="O414" s="94"/>
    </row>
    <row r="415" spans="15:15" x14ac:dyDescent="0.2">
      <c r="O415" s="94"/>
    </row>
    <row r="416" spans="15:15" x14ac:dyDescent="0.2">
      <c r="O416" s="94"/>
    </row>
    <row r="417" spans="15:15" x14ac:dyDescent="0.2">
      <c r="O417" s="94"/>
    </row>
    <row r="418" spans="15:15" x14ac:dyDescent="0.2">
      <c r="O418" s="94"/>
    </row>
    <row r="419" spans="15:15" x14ac:dyDescent="0.2">
      <c r="O419" s="94"/>
    </row>
    <row r="420" spans="15:15" x14ac:dyDescent="0.2">
      <c r="O420" s="94"/>
    </row>
    <row r="421" spans="15:15" x14ac:dyDescent="0.2">
      <c r="O421" s="94"/>
    </row>
    <row r="422" spans="15:15" x14ac:dyDescent="0.2">
      <c r="O422" s="94"/>
    </row>
    <row r="423" spans="15:15" x14ac:dyDescent="0.2">
      <c r="O423" s="94"/>
    </row>
    <row r="424" spans="15:15" x14ac:dyDescent="0.2">
      <c r="O424" s="94"/>
    </row>
    <row r="425" spans="15:15" x14ac:dyDescent="0.2">
      <c r="O425" s="94"/>
    </row>
    <row r="426" spans="15:15" x14ac:dyDescent="0.2">
      <c r="O426" s="94"/>
    </row>
    <row r="427" spans="15:15" x14ac:dyDescent="0.2">
      <c r="O427" s="94"/>
    </row>
    <row r="428" spans="15:15" x14ac:dyDescent="0.2">
      <c r="O428" s="94"/>
    </row>
    <row r="429" spans="15:15" x14ac:dyDescent="0.2">
      <c r="O429" s="94"/>
    </row>
    <row r="430" spans="15:15" x14ac:dyDescent="0.2">
      <c r="O430" s="94"/>
    </row>
    <row r="431" spans="15:15" x14ac:dyDescent="0.2">
      <c r="O431" s="94"/>
    </row>
    <row r="432" spans="15:15" x14ac:dyDescent="0.2">
      <c r="O432" s="94"/>
    </row>
    <row r="433" spans="15:15" x14ac:dyDescent="0.2">
      <c r="O433" s="94"/>
    </row>
    <row r="434" spans="15:15" x14ac:dyDescent="0.2">
      <c r="O434" s="94"/>
    </row>
    <row r="435" spans="15:15" x14ac:dyDescent="0.2">
      <c r="O435" s="94"/>
    </row>
    <row r="436" spans="15:15" x14ac:dyDescent="0.2">
      <c r="O436" s="94"/>
    </row>
    <row r="437" spans="15:15" x14ac:dyDescent="0.2">
      <c r="O437" s="94"/>
    </row>
    <row r="438" spans="15:15" x14ac:dyDescent="0.2">
      <c r="O438" s="94"/>
    </row>
    <row r="439" spans="15:15" x14ac:dyDescent="0.2">
      <c r="O439" s="94"/>
    </row>
    <row r="440" spans="15:15" x14ac:dyDescent="0.2">
      <c r="O440" s="94"/>
    </row>
    <row r="441" spans="15:15" x14ac:dyDescent="0.2">
      <c r="O441" s="94"/>
    </row>
    <row r="442" spans="15:15" x14ac:dyDescent="0.2">
      <c r="O442" s="94"/>
    </row>
    <row r="443" spans="15:15" x14ac:dyDescent="0.2">
      <c r="O443" s="94"/>
    </row>
    <row r="444" spans="15:15" x14ac:dyDescent="0.2">
      <c r="O444" s="94"/>
    </row>
    <row r="445" spans="15:15" x14ac:dyDescent="0.2">
      <c r="O445" s="94"/>
    </row>
    <row r="446" spans="15:15" x14ac:dyDescent="0.2">
      <c r="O446" s="94"/>
    </row>
    <row r="447" spans="15:15" x14ac:dyDescent="0.2">
      <c r="O447" s="94"/>
    </row>
    <row r="448" spans="15:15" x14ac:dyDescent="0.2">
      <c r="O448" s="94"/>
    </row>
    <row r="449" spans="15:15" x14ac:dyDescent="0.2">
      <c r="O449" s="94"/>
    </row>
  </sheetData>
  <mergeCells count="95">
    <mergeCell ref="T6:T7"/>
    <mergeCell ref="V6:V7"/>
    <mergeCell ref="W6:W7"/>
    <mergeCell ref="X6:X7"/>
    <mergeCell ref="Y6:Y7"/>
    <mergeCell ref="U6:U7"/>
    <mergeCell ref="Q27:AB27"/>
    <mergeCell ref="V41:AB41"/>
    <mergeCell ref="V31:AB31"/>
    <mergeCell ref="O27:O29"/>
    <mergeCell ref="O40:O41"/>
    <mergeCell ref="R40:R41"/>
    <mergeCell ref="V40:AB40"/>
    <mergeCell ref="T40:T41"/>
    <mergeCell ref="T30:T31"/>
    <mergeCell ref="S40:S41"/>
    <mergeCell ref="V30:AB30"/>
    <mergeCell ref="V28:AB29"/>
    <mergeCell ref="V32:AB32"/>
    <mergeCell ref="V33:AB33"/>
    <mergeCell ref="S30:S31"/>
    <mergeCell ref="U28:U29"/>
    <mergeCell ref="V34:AB39"/>
    <mergeCell ref="R32:R33"/>
    <mergeCell ref="Q32:Q33"/>
    <mergeCell ref="P32:P33"/>
    <mergeCell ref="S32:S33"/>
    <mergeCell ref="N6:N7"/>
    <mergeCell ref="O6:O7"/>
    <mergeCell ref="P6:P7"/>
    <mergeCell ref="E3:N3"/>
    <mergeCell ref="O3:O5"/>
    <mergeCell ref="P3:Y3"/>
    <mergeCell ref="F4:H4"/>
    <mergeCell ref="I4:K4"/>
    <mergeCell ref="S6:S7"/>
    <mergeCell ref="S4:U4"/>
    <mergeCell ref="V4:X4"/>
    <mergeCell ref="N4:N5"/>
    <mergeCell ref="P4:P5"/>
    <mergeCell ref="E6:E7"/>
    <mergeCell ref="F6:F7"/>
    <mergeCell ref="G6:G7"/>
    <mergeCell ref="L4:M4"/>
    <mergeCell ref="Q4:R4"/>
    <mergeCell ref="L30:L31"/>
    <mergeCell ref="L32:L33"/>
    <mergeCell ref="R30:R31"/>
    <mergeCell ref="R6:R7"/>
    <mergeCell ref="M30:M31"/>
    <mergeCell ref="P30:P31"/>
    <mergeCell ref="Q30:Q31"/>
    <mergeCell ref="B27:M27"/>
    <mergeCell ref="M32:M33"/>
    <mergeCell ref="K32:K33"/>
    <mergeCell ref="J32:J33"/>
    <mergeCell ref="N32:N33"/>
    <mergeCell ref="O32:O33"/>
    <mergeCell ref="K28:K29"/>
    <mergeCell ref="B32:H32"/>
    <mergeCell ref="J40:J41"/>
    <mergeCell ref="M40:M41"/>
    <mergeCell ref="B33:H33"/>
    <mergeCell ref="O30:O31"/>
    <mergeCell ref="B34:H39"/>
    <mergeCell ref="N28:N29"/>
    <mergeCell ref="P28:P29"/>
    <mergeCell ref="N40:N41"/>
    <mergeCell ref="L40:L41"/>
    <mergeCell ref="K30:K31"/>
    <mergeCell ref="P40:P41"/>
    <mergeCell ref="S28:S29"/>
    <mergeCell ref="U40:U41"/>
    <mergeCell ref="T32:T33"/>
    <mergeCell ref="B40:H40"/>
    <mergeCell ref="J30:J31"/>
    <mergeCell ref="I32:I33"/>
    <mergeCell ref="K40:K41"/>
    <mergeCell ref="N30:N31"/>
    <mergeCell ref="Q40:Q41"/>
    <mergeCell ref="U30:U31"/>
    <mergeCell ref="U32:U33"/>
    <mergeCell ref="L28:M28"/>
    <mergeCell ref="Q28:R28"/>
    <mergeCell ref="B41:H41"/>
    <mergeCell ref="I40:I41"/>
    <mergeCell ref="B28:H29"/>
    <mergeCell ref="K6:K7"/>
    <mergeCell ref="B30:H30"/>
    <mergeCell ref="B31:H31"/>
    <mergeCell ref="I28:I29"/>
    <mergeCell ref="I30:I31"/>
    <mergeCell ref="H6:H7"/>
    <mergeCell ref="I6:I7"/>
    <mergeCell ref="J6:J7"/>
  </mergeCells>
  <pageMargins left="0.70866141732283472" right="0.70866141732283472" top="0.74803149606299213" bottom="0.74803149606299213" header="0.31496062992125984" footer="0.31496062992125984"/>
  <pageSetup paperSize="9" scale="53" orientation="landscape" r:id="rId1"/>
  <headerFooter>
    <oddHeader xml:space="preserve">&amp;C&amp;"IAAF Sans,Regular"&amp;12IAAF WORLD CHAMPIONSHIPS – LONDON  2017&amp;L
</oddHeader>
    <oddFooter xml:space="preserve">&amp;R&amp;F / &amp;A&amp;L
</oddFooter>
  </headerFooter>
  <ignoredErrors>
    <ignoredError sqref="O41 P27 P20 J20:J21 J30:J39 T30:U30 T32:U32 T34:T39 P21 I35:I39 U35:U39 U34 I30:I34 L31 L33 O33 O31 L30 L32 R31 L39 O39 L38 R33 O32 O30 R30 R32 L34 O34 R34 L35 O35 R35 L36 O36 R36 L37 O37 R37 O38 R38 R39 P24 N33 N31 N24 N27 N41 N7:N9 N6 N10:N23 N30 N25:N26 N32 N34:N40 P7:P9 P6 P10:P19 P33 P31 P41 P30 P32 P34:P40" numberStoredAsText="1"/>
    <ignoredError sqref="I13 T13:U13" formula="1"/>
  </ignoredErrors>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7">
    <tabColor rgb="FFFFFF00"/>
    <pageSetUpPr fitToPage="1"/>
  </sheetPr>
  <dimension ref="B2:N31"/>
  <sheetViews>
    <sheetView zoomScaleNormal="100" workbookViewId="0">
      <selection activeCell="D7" sqref="D7"/>
    </sheetView>
  </sheetViews>
  <sheetFormatPr defaultColWidth="9" defaultRowHeight="14.25" x14ac:dyDescent="0.2"/>
  <cols>
    <col min="1" max="1" width="2.875" customWidth="1"/>
    <col min="2" max="2" width="20.75" customWidth="1"/>
    <col min="4" max="4" width="9" customWidth="1"/>
    <col min="7" max="7" width="9.875" customWidth="1"/>
    <col min="8" max="8" width="2.75" customWidth="1"/>
    <col min="9" max="9" width="20.75" customWidth="1"/>
    <col min="14" max="14" width="9.875" customWidth="1"/>
  </cols>
  <sheetData>
    <row r="2" spans="2:14" x14ac:dyDescent="0.2">
      <c r="B2" s="1112" t="s">
        <v>671</v>
      </c>
      <c r="C2" s="1112"/>
      <c r="D2" s="1112"/>
      <c r="E2" s="1112"/>
      <c r="F2" s="1112"/>
      <c r="G2" s="1112"/>
      <c r="H2" s="1112"/>
      <c r="I2" s="1112"/>
      <c r="J2" s="1112"/>
      <c r="K2" s="1112"/>
      <c r="L2" s="1112"/>
      <c r="M2" s="1112"/>
      <c r="N2" s="1112"/>
    </row>
    <row r="3" spans="2:14" x14ac:dyDescent="0.2">
      <c r="B3" s="706"/>
      <c r="C3" s="706"/>
      <c r="D3" s="706"/>
      <c r="E3" s="706"/>
      <c r="F3" s="706"/>
      <c r="G3" s="706"/>
    </row>
    <row r="4" spans="2:14" ht="15" thickBot="1" x14ac:dyDescent="0.25">
      <c r="B4" s="1113" t="s">
        <v>562</v>
      </c>
      <c r="C4" s="1113"/>
      <c r="D4" s="1113"/>
      <c r="E4" s="1113"/>
      <c r="F4" s="1113"/>
      <c r="G4" s="1113"/>
      <c r="I4" s="1114" t="s">
        <v>564</v>
      </c>
      <c r="J4" s="1114"/>
      <c r="K4" s="1114"/>
      <c r="L4" s="1114"/>
      <c r="M4" s="1114"/>
      <c r="N4" s="1114"/>
    </row>
    <row r="5" spans="2:14" x14ac:dyDescent="0.2">
      <c r="B5" s="1115" t="s">
        <v>672</v>
      </c>
      <c r="C5" s="1116"/>
      <c r="D5" s="1116"/>
      <c r="E5" s="1116"/>
      <c r="F5" s="1116"/>
      <c r="G5" s="1117"/>
      <c r="I5" s="1115" t="s">
        <v>673</v>
      </c>
      <c r="J5" s="1116"/>
      <c r="K5" s="1116"/>
      <c r="L5" s="1116"/>
      <c r="M5" s="1116"/>
      <c r="N5" s="1117"/>
    </row>
    <row r="6" spans="2:14" x14ac:dyDescent="0.2">
      <c r="B6" s="395" t="s">
        <v>674</v>
      </c>
      <c r="C6" s="396" t="str">
        <f>Qual.!J36</f>
        <v>20.65</v>
      </c>
      <c r="D6" s="397" t="s">
        <v>675</v>
      </c>
      <c r="E6" s="1098" t="s">
        <v>565</v>
      </c>
      <c r="F6" s="398"/>
      <c r="G6" s="1100" t="s">
        <v>676</v>
      </c>
      <c r="I6" s="395" t="s">
        <v>674</v>
      </c>
      <c r="J6" s="396" t="str">
        <f>Qual.!T36</f>
        <v>18.70</v>
      </c>
      <c r="K6" s="397" t="s">
        <v>675</v>
      </c>
      <c r="L6" s="1098" t="s">
        <v>565</v>
      </c>
      <c r="M6" s="398"/>
      <c r="N6" s="1100" t="s">
        <v>676</v>
      </c>
    </row>
    <row r="7" spans="2:14" x14ac:dyDescent="0.2">
      <c r="B7" s="399"/>
      <c r="C7" s="398"/>
      <c r="D7" s="400" t="s">
        <v>676</v>
      </c>
      <c r="E7" s="1099"/>
      <c r="F7" s="398"/>
      <c r="G7" s="1101"/>
      <c r="I7" s="399"/>
      <c r="J7" s="398"/>
      <c r="K7" s="400" t="s">
        <v>676</v>
      </c>
      <c r="L7" s="1099"/>
      <c r="M7" s="398"/>
      <c r="N7" s="1101"/>
    </row>
    <row r="8" spans="2:14" x14ac:dyDescent="0.2">
      <c r="B8" s="401"/>
      <c r="C8" s="402"/>
      <c r="D8" s="403"/>
      <c r="E8" s="404" t="s">
        <v>677</v>
      </c>
      <c r="F8" s="398"/>
      <c r="G8" s="405" t="s">
        <v>678</v>
      </c>
      <c r="I8" s="401"/>
      <c r="J8" s="402"/>
      <c r="K8" s="402"/>
      <c r="L8" s="406" t="s">
        <v>677</v>
      </c>
      <c r="M8" s="707"/>
      <c r="N8" s="405" t="s">
        <v>678</v>
      </c>
    </row>
    <row r="9" spans="2:14" x14ac:dyDescent="0.2">
      <c r="B9" s="401"/>
      <c r="C9" s="402"/>
      <c r="D9" s="403"/>
      <c r="E9" s="404" t="s">
        <v>679</v>
      </c>
      <c r="F9" s="398"/>
      <c r="G9" s="405" t="s">
        <v>678</v>
      </c>
      <c r="I9" s="401"/>
      <c r="J9" s="402"/>
      <c r="K9" s="402"/>
      <c r="L9" s="406" t="s">
        <v>679</v>
      </c>
      <c r="M9" s="707"/>
      <c r="N9" s="405" t="s">
        <v>678</v>
      </c>
    </row>
    <row r="10" spans="2:14" x14ac:dyDescent="0.2">
      <c r="B10" s="401"/>
      <c r="C10" s="402"/>
      <c r="D10" s="402"/>
      <c r="E10" s="1105" t="s">
        <v>680</v>
      </c>
      <c r="F10" s="407"/>
      <c r="G10" s="1100" t="s">
        <v>676</v>
      </c>
      <c r="H10" s="94"/>
      <c r="I10" s="401"/>
      <c r="J10" s="402"/>
      <c r="K10" s="402"/>
      <c r="L10" s="1105" t="s">
        <v>681</v>
      </c>
      <c r="M10" s="407"/>
      <c r="N10" s="1110" t="s">
        <v>676</v>
      </c>
    </row>
    <row r="11" spans="2:14" x14ac:dyDescent="0.2">
      <c r="B11" s="401"/>
      <c r="C11" s="402"/>
      <c r="D11" s="402"/>
      <c r="E11" s="1108"/>
      <c r="F11" s="407"/>
      <c r="G11" s="1101"/>
      <c r="H11" s="94"/>
      <c r="I11" s="401"/>
      <c r="J11" s="402"/>
      <c r="K11" s="402"/>
      <c r="L11" s="1109"/>
      <c r="M11" s="407"/>
      <c r="N11" s="1111"/>
    </row>
    <row r="12" spans="2:14" x14ac:dyDescent="0.2">
      <c r="B12" s="1095" t="s">
        <v>682</v>
      </c>
      <c r="C12" s="1096"/>
      <c r="D12" s="1096"/>
      <c r="E12" s="1096"/>
      <c r="F12" s="1096"/>
      <c r="G12" s="1097"/>
      <c r="I12" s="1095" t="s">
        <v>683</v>
      </c>
      <c r="J12" s="1096"/>
      <c r="K12" s="1096"/>
      <c r="L12" s="1096"/>
      <c r="M12" s="1096"/>
      <c r="N12" s="1097"/>
    </row>
    <row r="13" spans="2:14" x14ac:dyDescent="0.2">
      <c r="B13" s="395" t="s">
        <v>674</v>
      </c>
      <c r="C13" s="396" t="str">
        <f>Qual.!J37</f>
        <v>65.00</v>
      </c>
      <c r="D13" s="397" t="s">
        <v>675</v>
      </c>
      <c r="E13" s="1098" t="s">
        <v>565</v>
      </c>
      <c r="F13" s="398"/>
      <c r="G13" s="1100" t="s">
        <v>676</v>
      </c>
      <c r="I13" s="395" t="s">
        <v>674</v>
      </c>
      <c r="J13" s="396" t="str">
        <f>Qual.!T37</f>
        <v>63.00</v>
      </c>
      <c r="K13" s="397" t="s">
        <v>675</v>
      </c>
      <c r="L13" s="1098" t="s">
        <v>565</v>
      </c>
      <c r="M13" s="398"/>
      <c r="N13" s="1100" t="s">
        <v>676</v>
      </c>
    </row>
    <row r="14" spans="2:14" x14ac:dyDescent="0.2">
      <c r="B14" s="399"/>
      <c r="C14" s="398"/>
      <c r="D14" s="400" t="s">
        <v>676</v>
      </c>
      <c r="E14" s="1099"/>
      <c r="F14" s="398"/>
      <c r="G14" s="1101"/>
      <c r="I14" s="399"/>
      <c r="J14" s="398"/>
      <c r="K14" s="400" t="s">
        <v>676</v>
      </c>
      <c r="L14" s="1099"/>
      <c r="M14" s="398"/>
      <c r="N14" s="1101"/>
    </row>
    <row r="15" spans="2:14" x14ac:dyDescent="0.2">
      <c r="B15" s="401"/>
      <c r="C15" s="402"/>
      <c r="D15" s="403"/>
      <c r="E15" s="408" t="s">
        <v>677</v>
      </c>
      <c r="F15" s="398"/>
      <c r="G15" s="405" t="s">
        <v>678</v>
      </c>
      <c r="I15" s="401"/>
      <c r="J15" s="402"/>
      <c r="K15" s="403"/>
      <c r="L15" s="409" t="s">
        <v>677</v>
      </c>
      <c r="M15" s="398"/>
      <c r="N15" s="405" t="s">
        <v>678</v>
      </c>
    </row>
    <row r="16" spans="2:14" x14ac:dyDescent="0.2">
      <c r="B16" s="401"/>
      <c r="C16" s="402"/>
      <c r="D16" s="403"/>
      <c r="E16" s="408" t="s">
        <v>679</v>
      </c>
      <c r="F16" s="398"/>
      <c r="G16" s="405" t="s">
        <v>678</v>
      </c>
      <c r="I16" s="410"/>
      <c r="J16" s="411"/>
      <c r="K16" s="412"/>
      <c r="L16" s="404" t="s">
        <v>679</v>
      </c>
      <c r="M16" s="413"/>
      <c r="N16" s="405" t="s">
        <v>678</v>
      </c>
    </row>
    <row r="17" spans="2:14" x14ac:dyDescent="0.2">
      <c r="B17" s="401"/>
      <c r="C17" s="402"/>
      <c r="D17" s="402"/>
      <c r="E17" s="1105" t="s">
        <v>680</v>
      </c>
      <c r="F17" s="398"/>
      <c r="G17" s="1100" t="s">
        <v>676</v>
      </c>
      <c r="I17" s="414"/>
      <c r="J17" s="400"/>
      <c r="K17" s="400"/>
      <c r="L17" s="400"/>
      <c r="M17" s="400"/>
      <c r="N17" s="415"/>
    </row>
    <row r="18" spans="2:14" x14ac:dyDescent="0.2">
      <c r="B18" s="401"/>
      <c r="C18" s="402"/>
      <c r="D18" s="402"/>
      <c r="E18" s="1108"/>
      <c r="F18" s="398"/>
      <c r="G18" s="1101"/>
      <c r="I18" s="414"/>
      <c r="J18" s="400"/>
      <c r="K18" s="400"/>
      <c r="L18" s="400"/>
      <c r="M18" s="400"/>
      <c r="N18" s="415"/>
    </row>
    <row r="19" spans="2:14" x14ac:dyDescent="0.2">
      <c r="B19" s="1095" t="s">
        <v>684</v>
      </c>
      <c r="C19" s="1096"/>
      <c r="D19" s="1096"/>
      <c r="E19" s="1096"/>
      <c r="F19" s="1096"/>
      <c r="G19" s="1097"/>
      <c r="I19" s="1095" t="s">
        <v>685</v>
      </c>
      <c r="J19" s="1096"/>
      <c r="K19" s="1096"/>
      <c r="L19" s="1096"/>
      <c r="M19" s="1096"/>
      <c r="N19" s="1097"/>
    </row>
    <row r="20" spans="2:14" x14ac:dyDescent="0.2">
      <c r="B20" s="395" t="s">
        <v>674</v>
      </c>
      <c r="C20" s="396" t="str">
        <f>Qual.!J38</f>
        <v>77.00</v>
      </c>
      <c r="D20" s="397" t="s">
        <v>675</v>
      </c>
      <c r="E20" s="1098" t="s">
        <v>565</v>
      </c>
      <c r="F20" s="398"/>
      <c r="G20" s="1100" t="s">
        <v>676</v>
      </c>
      <c r="I20" s="395" t="s">
        <v>674</v>
      </c>
      <c r="J20" s="396" t="str">
        <f>Qual.!T38</f>
        <v>73.00</v>
      </c>
      <c r="K20" s="397" t="s">
        <v>675</v>
      </c>
      <c r="L20" s="1098" t="s">
        <v>565</v>
      </c>
      <c r="M20" s="398"/>
      <c r="N20" s="1100" t="s">
        <v>676</v>
      </c>
    </row>
    <row r="21" spans="2:14" x14ac:dyDescent="0.2">
      <c r="B21" s="399"/>
      <c r="C21" s="398"/>
      <c r="D21" s="400" t="s">
        <v>676</v>
      </c>
      <c r="E21" s="1099"/>
      <c r="F21" s="398"/>
      <c r="G21" s="1101"/>
      <c r="I21" s="399"/>
      <c r="J21" s="398"/>
      <c r="K21" s="400" t="s">
        <v>676</v>
      </c>
      <c r="L21" s="1099"/>
      <c r="M21" s="398"/>
      <c r="N21" s="1101"/>
    </row>
    <row r="22" spans="2:14" x14ac:dyDescent="0.2">
      <c r="B22" s="401"/>
      <c r="C22" s="402"/>
      <c r="D22" s="403"/>
      <c r="E22" s="409" t="s">
        <v>677</v>
      </c>
      <c r="F22" s="398"/>
      <c r="G22" s="405" t="s">
        <v>678</v>
      </c>
      <c r="H22" s="94"/>
      <c r="I22" s="401"/>
      <c r="J22" s="402"/>
      <c r="K22" s="403"/>
      <c r="L22" s="409" t="s">
        <v>677</v>
      </c>
      <c r="M22" s="398"/>
      <c r="N22" s="405" t="s">
        <v>678</v>
      </c>
    </row>
    <row r="23" spans="2:14" x14ac:dyDescent="0.2">
      <c r="B23" s="401"/>
      <c r="C23" s="402"/>
      <c r="D23" s="403"/>
      <c r="E23" s="409" t="s">
        <v>679</v>
      </c>
      <c r="F23" s="398"/>
      <c r="G23" s="405" t="s">
        <v>678</v>
      </c>
      <c r="H23" s="94"/>
      <c r="I23" s="401"/>
      <c r="J23" s="402"/>
      <c r="K23" s="403"/>
      <c r="L23" s="409" t="s">
        <v>679</v>
      </c>
      <c r="M23" s="398"/>
      <c r="N23" s="405" t="s">
        <v>678</v>
      </c>
    </row>
    <row r="24" spans="2:14" x14ac:dyDescent="0.2">
      <c r="B24" s="1095" t="s">
        <v>686</v>
      </c>
      <c r="C24" s="1096"/>
      <c r="D24" s="1096"/>
      <c r="E24" s="1096"/>
      <c r="F24" s="1096"/>
      <c r="G24" s="1097"/>
      <c r="I24" s="1095" t="s">
        <v>687</v>
      </c>
      <c r="J24" s="1096"/>
      <c r="K24" s="1096"/>
      <c r="L24" s="1096"/>
      <c r="M24" s="1096"/>
      <c r="N24" s="1097"/>
    </row>
    <row r="25" spans="2:14" x14ac:dyDescent="0.2">
      <c r="B25" s="395" t="s">
        <v>674</v>
      </c>
      <c r="C25" s="396" t="str">
        <f>Qual.!J39</f>
        <v>82.50</v>
      </c>
      <c r="D25" s="397" t="s">
        <v>675</v>
      </c>
      <c r="E25" s="1098" t="s">
        <v>565</v>
      </c>
      <c r="F25" s="398"/>
      <c r="G25" s="1100" t="s">
        <v>676</v>
      </c>
      <c r="I25" s="395" t="s">
        <v>674</v>
      </c>
      <c r="J25" s="396" t="str">
        <f>Qual.!T39</f>
        <v>61.50</v>
      </c>
      <c r="K25" s="397" t="s">
        <v>675</v>
      </c>
      <c r="L25" s="1098" t="s">
        <v>565</v>
      </c>
      <c r="M25" s="398"/>
      <c r="N25" s="1100" t="s">
        <v>676</v>
      </c>
    </row>
    <row r="26" spans="2:14" x14ac:dyDescent="0.2">
      <c r="B26" s="399"/>
      <c r="C26" s="398"/>
      <c r="D26" s="400" t="s">
        <v>676</v>
      </c>
      <c r="E26" s="1099"/>
      <c r="F26" s="398"/>
      <c r="G26" s="1101"/>
      <c r="I26" s="399"/>
      <c r="J26" s="398"/>
      <c r="K26" s="400" t="s">
        <v>676</v>
      </c>
      <c r="L26" s="1099"/>
      <c r="M26" s="398"/>
      <c r="N26" s="1101"/>
    </row>
    <row r="27" spans="2:14" x14ac:dyDescent="0.2">
      <c r="B27" s="401"/>
      <c r="C27" s="402"/>
      <c r="D27" s="403"/>
      <c r="E27" s="94" t="s">
        <v>677</v>
      </c>
      <c r="F27" s="413"/>
      <c r="G27" s="405" t="s">
        <v>678</v>
      </c>
      <c r="I27" s="410"/>
      <c r="J27" s="411"/>
      <c r="K27" s="411"/>
      <c r="L27" s="416" t="s">
        <v>677</v>
      </c>
      <c r="M27" s="417"/>
      <c r="N27" s="405" t="s">
        <v>678</v>
      </c>
    </row>
    <row r="28" spans="2:14" x14ac:dyDescent="0.2">
      <c r="B28" s="418"/>
      <c r="C28" s="419"/>
      <c r="D28" s="419"/>
      <c r="E28" s="416" t="s">
        <v>679</v>
      </c>
      <c r="F28" s="413"/>
      <c r="G28" s="405" t="s">
        <v>678</v>
      </c>
      <c r="I28" s="1102"/>
      <c r="J28" s="1103"/>
      <c r="K28" s="1104"/>
      <c r="L28" s="416" t="s">
        <v>679</v>
      </c>
      <c r="M28" s="413"/>
      <c r="N28" s="405" t="s">
        <v>678</v>
      </c>
    </row>
    <row r="29" spans="2:14" x14ac:dyDescent="0.2">
      <c r="B29" s="401"/>
      <c r="C29" s="402"/>
      <c r="D29" s="402"/>
      <c r="E29" s="1105" t="s">
        <v>680</v>
      </c>
      <c r="F29" s="398"/>
      <c r="G29" s="1100" t="s">
        <v>676</v>
      </c>
      <c r="I29" s="410"/>
      <c r="J29" s="411"/>
      <c r="K29" s="411"/>
      <c r="L29" s="1105" t="s">
        <v>681</v>
      </c>
      <c r="M29" s="413"/>
      <c r="N29" s="1100" t="s">
        <v>676</v>
      </c>
    </row>
    <row r="30" spans="2:14" ht="15" thickBot="1" x14ac:dyDescent="0.25">
      <c r="B30" s="420"/>
      <c r="C30" s="421"/>
      <c r="D30" s="421"/>
      <c r="E30" s="1106"/>
      <c r="F30" s="422"/>
      <c r="G30" s="1107"/>
      <c r="I30" s="420"/>
      <c r="J30" s="421"/>
      <c r="K30" s="421"/>
      <c r="L30" s="1106"/>
      <c r="M30" s="422"/>
      <c r="N30" s="1107"/>
    </row>
    <row r="31" spans="2:14" x14ac:dyDescent="0.2">
      <c r="B31" s="1094"/>
      <c r="C31" s="1094"/>
      <c r="D31" s="1094"/>
      <c r="E31" s="1094"/>
      <c r="F31" s="1094"/>
      <c r="G31" s="1094"/>
    </row>
  </sheetData>
  <mergeCells count="39">
    <mergeCell ref="E6:E7"/>
    <mergeCell ref="G6:G7"/>
    <mergeCell ref="L6:L7"/>
    <mergeCell ref="N6:N7"/>
    <mergeCell ref="B2:N2"/>
    <mergeCell ref="B4:G4"/>
    <mergeCell ref="I4:N4"/>
    <mergeCell ref="B5:G5"/>
    <mergeCell ref="I5:N5"/>
    <mergeCell ref="E10:E11"/>
    <mergeCell ref="G10:G11"/>
    <mergeCell ref="L10:L11"/>
    <mergeCell ref="N10:N11"/>
    <mergeCell ref="B12:G12"/>
    <mergeCell ref="I12:N12"/>
    <mergeCell ref="E13:E14"/>
    <mergeCell ref="G13:G14"/>
    <mergeCell ref="L13:L14"/>
    <mergeCell ref="N13:N14"/>
    <mergeCell ref="E17:E18"/>
    <mergeCell ref="G17:G18"/>
    <mergeCell ref="B19:G19"/>
    <mergeCell ref="I19:N19"/>
    <mergeCell ref="E20:E21"/>
    <mergeCell ref="G20:G21"/>
    <mergeCell ref="L20:L21"/>
    <mergeCell ref="N20:N21"/>
    <mergeCell ref="B31:G31"/>
    <mergeCell ref="B24:G24"/>
    <mergeCell ref="I24:N24"/>
    <mergeCell ref="E25:E26"/>
    <mergeCell ref="G25:G26"/>
    <mergeCell ref="L25:L26"/>
    <mergeCell ref="N25:N26"/>
    <mergeCell ref="I28:K28"/>
    <mergeCell ref="E29:E30"/>
    <mergeCell ref="G29:G30"/>
    <mergeCell ref="L29:L30"/>
    <mergeCell ref="N29:N30"/>
  </mergeCells>
  <pageMargins left="0.70866141732283472" right="0.70866141732283472" top="0.74803149606299213" bottom="0.74803149606299213" header="0.31496062992125984" footer="0.31496062992125984"/>
  <pageSetup paperSize="9" scale="86" orientation="landscape" r:id="rId1"/>
  <headerFooter>
    <oddHeader xml:space="preserve">&amp;C&amp;"IAAF Sans,Regular"&amp;12IAAF WORLD CHAMPIONSHIPS – LONDON  2017&amp;L
</oddHeader>
    <oddFooter xml:space="preserve">&amp;R&amp;F / &amp;A&amp;L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62251-E6FC-42E9-9481-C0B410FB945E}">
  <sheetPr codeName="Blad7"/>
  <dimension ref="A1:F6"/>
  <sheetViews>
    <sheetView workbookViewId="0">
      <selection activeCell="C19" sqref="C19"/>
    </sheetView>
  </sheetViews>
  <sheetFormatPr defaultRowHeight="14.25" x14ac:dyDescent="0.2"/>
  <cols>
    <col min="1" max="2" width="5.375" bestFit="1" customWidth="1"/>
    <col min="3" max="3" width="12.5" customWidth="1"/>
    <col min="4" max="4" width="25.875" customWidth="1"/>
    <col min="5" max="5" width="24.75" customWidth="1"/>
    <col min="6" max="6" width="13.625" customWidth="1"/>
  </cols>
  <sheetData>
    <row r="1" spans="1:6" x14ac:dyDescent="0.2">
      <c r="A1" t="s">
        <v>32</v>
      </c>
      <c r="B1" t="s">
        <v>33</v>
      </c>
      <c r="C1" t="s">
        <v>34</v>
      </c>
      <c r="D1" t="s">
        <v>35</v>
      </c>
      <c r="E1" s="511" t="s">
        <v>36</v>
      </c>
      <c r="F1" t="s">
        <v>37</v>
      </c>
    </row>
    <row r="2" spans="1:6" x14ac:dyDescent="0.2">
      <c r="A2" s="514"/>
      <c r="B2" s="512"/>
      <c r="D2" s="513"/>
      <c r="E2" s="513"/>
    </row>
    <row r="3" spans="1:6" x14ac:dyDescent="0.2">
      <c r="A3" s="514"/>
      <c r="B3" s="512"/>
      <c r="D3" s="513"/>
      <c r="E3" s="513"/>
    </row>
    <row r="4" spans="1:6" x14ac:dyDescent="0.2">
      <c r="A4" s="514"/>
      <c r="B4" s="512"/>
      <c r="D4" s="513"/>
      <c r="E4" s="513"/>
    </row>
    <row r="5" spans="1:6" x14ac:dyDescent="0.2">
      <c r="A5" s="512"/>
      <c r="B5" s="512"/>
    </row>
    <row r="6" spans="1:6" x14ac:dyDescent="0.2">
      <c r="A6" s="514"/>
      <c r="B6" s="512"/>
    </row>
  </sheetData>
  <pageMargins left="0.7" right="0.7" top="0.75" bottom="0.75" header="0.3" footer="0.3"/>
  <pageSetup paperSize="9" orientation="portrait" r:id="rId1"/>
  <headerFooter>
    <oddHeader xml:space="preserve">&amp;L
</oddHeader>
    <oddFooter xml:space="preserve">&amp;L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90CA4-4B1C-4572-AFCD-C11D0DD07E05}">
  <sheetPr codeName="Blad11"/>
  <dimension ref="A1:B1604"/>
  <sheetViews>
    <sheetView workbookViewId="0">
      <selection sqref="A1:B1048576"/>
    </sheetView>
  </sheetViews>
  <sheetFormatPr defaultRowHeight="14.25" x14ac:dyDescent="0.2"/>
  <cols>
    <col min="1" max="1" width="28.75" style="515" bestFit="1" customWidth="1"/>
    <col min="2" max="2" width="18.125" customWidth="1"/>
  </cols>
  <sheetData>
    <row r="1" spans="1:2" ht="15.75" thickBot="1" x14ac:dyDescent="0.25">
      <c r="A1" s="519" t="s">
        <v>38</v>
      </c>
      <c r="B1" s="516" t="s">
        <v>39</v>
      </c>
    </row>
    <row r="2" spans="1:2" x14ac:dyDescent="0.2">
      <c r="A2"/>
    </row>
    <row r="3" spans="1:2" x14ac:dyDescent="0.2">
      <c r="A3"/>
    </row>
    <row r="4" spans="1:2" x14ac:dyDescent="0.2">
      <c r="A4"/>
    </row>
    <row r="5" spans="1:2" x14ac:dyDescent="0.2">
      <c r="A5"/>
    </row>
    <row r="6" spans="1:2" x14ac:dyDescent="0.2">
      <c r="A6"/>
    </row>
    <row r="7" spans="1:2" x14ac:dyDescent="0.2">
      <c r="A7"/>
    </row>
    <row r="8" spans="1:2" x14ac:dyDescent="0.2">
      <c r="A8"/>
    </row>
    <row r="9" spans="1:2" x14ac:dyDescent="0.2">
      <c r="A9"/>
    </row>
    <row r="10" spans="1:2" x14ac:dyDescent="0.2">
      <c r="A10"/>
    </row>
    <row r="11" spans="1:2" x14ac:dyDescent="0.2">
      <c r="A11"/>
    </row>
    <row r="12" spans="1:2" x14ac:dyDescent="0.2">
      <c r="A12"/>
    </row>
    <row r="13" spans="1:2" x14ac:dyDescent="0.2">
      <c r="A13"/>
    </row>
    <row r="14" spans="1:2" x14ac:dyDescent="0.2">
      <c r="A14"/>
    </row>
    <row r="15" spans="1:2" x14ac:dyDescent="0.2">
      <c r="A15"/>
    </row>
    <row r="16" spans="1:2" x14ac:dyDescent="0.2">
      <c r="A16"/>
    </row>
    <row r="17" spans="1:1" x14ac:dyDescent="0.2">
      <c r="A17"/>
    </row>
    <row r="18" spans="1:1" x14ac:dyDescent="0.2">
      <c r="A18"/>
    </row>
    <row r="19" spans="1:1" x14ac:dyDescent="0.2">
      <c r="A19"/>
    </row>
    <row r="20" spans="1:1" x14ac:dyDescent="0.2">
      <c r="A20"/>
    </row>
    <row r="21" spans="1:1" x14ac:dyDescent="0.2">
      <c r="A21"/>
    </row>
    <row r="22" spans="1:1" x14ac:dyDescent="0.2">
      <c r="A22"/>
    </row>
    <row r="23" spans="1:1" x14ac:dyDescent="0.2">
      <c r="A23"/>
    </row>
    <row r="24" spans="1:1" x14ac:dyDescent="0.2">
      <c r="A24"/>
    </row>
    <row r="25" spans="1:1" x14ac:dyDescent="0.2">
      <c r="A25"/>
    </row>
    <row r="26" spans="1:1" x14ac:dyDescent="0.2">
      <c r="A26"/>
    </row>
    <row r="27" spans="1:1" x14ac:dyDescent="0.2">
      <c r="A27"/>
    </row>
    <row r="28" spans="1:1" x14ac:dyDescent="0.2">
      <c r="A28"/>
    </row>
    <row r="29" spans="1:1" x14ac:dyDescent="0.2">
      <c r="A29"/>
    </row>
    <row r="30" spans="1:1" x14ac:dyDescent="0.2">
      <c r="A30"/>
    </row>
    <row r="31" spans="1:1" x14ac:dyDescent="0.2">
      <c r="A31"/>
    </row>
    <row r="32" spans="1:1" x14ac:dyDescent="0.2">
      <c r="A32"/>
    </row>
    <row r="33" spans="1:1" x14ac:dyDescent="0.2">
      <c r="A33"/>
    </row>
    <row r="34" spans="1:1" x14ac:dyDescent="0.2">
      <c r="A34"/>
    </row>
    <row r="35" spans="1:1" x14ac:dyDescent="0.2">
      <c r="A35"/>
    </row>
    <row r="36" spans="1:1" x14ac:dyDescent="0.2">
      <c r="A36"/>
    </row>
    <row r="37" spans="1:1" x14ac:dyDescent="0.2">
      <c r="A37"/>
    </row>
    <row r="38" spans="1:1" x14ac:dyDescent="0.2">
      <c r="A38"/>
    </row>
    <row r="39" spans="1:1" x14ac:dyDescent="0.2">
      <c r="A39"/>
    </row>
    <row r="40" spans="1:1" x14ac:dyDescent="0.2">
      <c r="A40"/>
    </row>
    <row r="41" spans="1:1" x14ac:dyDescent="0.2">
      <c r="A41"/>
    </row>
    <row r="42" spans="1:1" x14ac:dyDescent="0.2">
      <c r="A42"/>
    </row>
    <row r="43" spans="1:1" x14ac:dyDescent="0.2">
      <c r="A43"/>
    </row>
    <row r="44" spans="1:1" x14ac:dyDescent="0.2">
      <c r="A44"/>
    </row>
    <row r="45" spans="1:1" x14ac:dyDescent="0.2">
      <c r="A45"/>
    </row>
    <row r="46" spans="1:1" x14ac:dyDescent="0.2">
      <c r="A46"/>
    </row>
    <row r="47" spans="1:1" x14ac:dyDescent="0.2">
      <c r="A47"/>
    </row>
    <row r="48" spans="1:1" x14ac:dyDescent="0.2">
      <c r="A48"/>
    </row>
    <row r="49" spans="1:1" x14ac:dyDescent="0.2">
      <c r="A49"/>
    </row>
    <row r="50" spans="1:1" x14ac:dyDescent="0.2">
      <c r="A50"/>
    </row>
    <row r="51" spans="1:1" x14ac:dyDescent="0.2">
      <c r="A51"/>
    </row>
    <row r="52" spans="1:1" x14ac:dyDescent="0.2">
      <c r="A52"/>
    </row>
    <row r="53" spans="1:1" x14ac:dyDescent="0.2">
      <c r="A53"/>
    </row>
    <row r="54" spans="1:1" x14ac:dyDescent="0.2">
      <c r="A54"/>
    </row>
    <row r="55" spans="1:1" x14ac:dyDescent="0.2">
      <c r="A55"/>
    </row>
    <row r="56" spans="1:1" x14ac:dyDescent="0.2">
      <c r="A56"/>
    </row>
    <row r="57" spans="1:1" x14ac:dyDescent="0.2">
      <c r="A57"/>
    </row>
    <row r="58" spans="1:1" x14ac:dyDescent="0.2">
      <c r="A58"/>
    </row>
    <row r="59" spans="1:1" x14ac:dyDescent="0.2">
      <c r="A59"/>
    </row>
    <row r="60" spans="1:1" x14ac:dyDescent="0.2">
      <c r="A60"/>
    </row>
    <row r="61" spans="1:1" x14ac:dyDescent="0.2">
      <c r="A61"/>
    </row>
    <row r="62" spans="1:1" x14ac:dyDescent="0.2">
      <c r="A62"/>
    </row>
    <row r="63" spans="1:1" x14ac:dyDescent="0.2">
      <c r="A63"/>
    </row>
    <row r="64" spans="1:1" x14ac:dyDescent="0.2">
      <c r="A64"/>
    </row>
    <row r="65" spans="1:1" x14ac:dyDescent="0.2">
      <c r="A65"/>
    </row>
    <row r="66" spans="1:1" x14ac:dyDescent="0.2">
      <c r="A66"/>
    </row>
    <row r="67" spans="1:1" x14ac:dyDescent="0.2">
      <c r="A67"/>
    </row>
    <row r="68" spans="1:1" x14ac:dyDescent="0.2">
      <c r="A68"/>
    </row>
    <row r="69" spans="1:1" x14ac:dyDescent="0.2">
      <c r="A69"/>
    </row>
    <row r="70" spans="1:1" x14ac:dyDescent="0.2">
      <c r="A70"/>
    </row>
    <row r="71" spans="1:1" x14ac:dyDescent="0.2">
      <c r="A71"/>
    </row>
    <row r="72" spans="1:1" x14ac:dyDescent="0.2">
      <c r="A72"/>
    </row>
    <row r="73" spans="1:1" x14ac:dyDescent="0.2">
      <c r="A73"/>
    </row>
    <row r="74" spans="1:1" x14ac:dyDescent="0.2">
      <c r="A74"/>
    </row>
    <row r="75" spans="1:1" x14ac:dyDescent="0.2">
      <c r="A75"/>
    </row>
    <row r="76" spans="1:1" x14ac:dyDescent="0.2">
      <c r="A76"/>
    </row>
    <row r="77" spans="1:1" x14ac:dyDescent="0.2">
      <c r="A77"/>
    </row>
    <row r="78" spans="1:1" x14ac:dyDescent="0.2">
      <c r="A78"/>
    </row>
    <row r="79" spans="1:1" x14ac:dyDescent="0.2">
      <c r="A79"/>
    </row>
    <row r="80" spans="1:1" x14ac:dyDescent="0.2">
      <c r="A80"/>
    </row>
    <row r="81" spans="1:1" x14ac:dyDescent="0.2">
      <c r="A81"/>
    </row>
    <row r="82" spans="1:1" x14ac:dyDescent="0.2">
      <c r="A82"/>
    </row>
    <row r="83" spans="1:1" x14ac:dyDescent="0.2">
      <c r="A83"/>
    </row>
    <row r="84" spans="1:1" x14ac:dyDescent="0.2">
      <c r="A84"/>
    </row>
    <row r="85" spans="1:1" x14ac:dyDescent="0.2">
      <c r="A85"/>
    </row>
    <row r="86" spans="1:1" x14ac:dyDescent="0.2">
      <c r="A86"/>
    </row>
    <row r="87" spans="1:1" x14ac:dyDescent="0.2">
      <c r="A87"/>
    </row>
    <row r="88" spans="1:1" x14ac:dyDescent="0.2">
      <c r="A88"/>
    </row>
    <row r="89" spans="1:1" x14ac:dyDescent="0.2">
      <c r="A89"/>
    </row>
    <row r="90" spans="1:1" x14ac:dyDescent="0.2">
      <c r="A90"/>
    </row>
    <row r="91" spans="1:1" x14ac:dyDescent="0.2">
      <c r="A91"/>
    </row>
    <row r="92" spans="1:1" x14ac:dyDescent="0.2">
      <c r="A92"/>
    </row>
    <row r="93" spans="1:1" x14ac:dyDescent="0.2">
      <c r="A93"/>
    </row>
    <row r="94" spans="1:1" x14ac:dyDescent="0.2">
      <c r="A94"/>
    </row>
    <row r="95" spans="1:1" x14ac:dyDescent="0.2">
      <c r="A95"/>
    </row>
    <row r="96" spans="1:1" x14ac:dyDescent="0.2">
      <c r="A96"/>
    </row>
    <row r="97" spans="1:1" x14ac:dyDescent="0.2">
      <c r="A97"/>
    </row>
    <row r="98" spans="1:1" x14ac:dyDescent="0.2">
      <c r="A98"/>
    </row>
    <row r="99" spans="1:1" x14ac:dyDescent="0.2">
      <c r="A99"/>
    </row>
    <row r="100" spans="1:1" x14ac:dyDescent="0.2">
      <c r="A100"/>
    </row>
    <row r="101" spans="1:1" x14ac:dyDescent="0.2">
      <c r="A101"/>
    </row>
    <row r="102" spans="1:1" x14ac:dyDescent="0.2">
      <c r="A102"/>
    </row>
    <row r="103" spans="1:1" x14ac:dyDescent="0.2">
      <c r="A103"/>
    </row>
    <row r="104" spans="1:1" x14ac:dyDescent="0.2">
      <c r="A104"/>
    </row>
    <row r="105" spans="1:1" x14ac:dyDescent="0.2">
      <c r="A105"/>
    </row>
    <row r="106" spans="1:1" x14ac:dyDescent="0.2">
      <c r="A106"/>
    </row>
    <row r="107" spans="1:1" x14ac:dyDescent="0.2">
      <c r="A107"/>
    </row>
    <row r="108" spans="1:1" x14ac:dyDescent="0.2">
      <c r="A108"/>
    </row>
    <row r="109" spans="1:1" x14ac:dyDescent="0.2">
      <c r="A109"/>
    </row>
    <row r="110" spans="1:1" x14ac:dyDescent="0.2">
      <c r="A110"/>
    </row>
    <row r="111" spans="1:1" x14ac:dyDescent="0.2">
      <c r="A111"/>
    </row>
    <row r="112" spans="1:1" x14ac:dyDescent="0.2">
      <c r="A112"/>
    </row>
    <row r="113" spans="1:1" x14ac:dyDescent="0.2">
      <c r="A113"/>
    </row>
    <row r="114" spans="1:1" x14ac:dyDescent="0.2">
      <c r="A114"/>
    </row>
    <row r="115" spans="1:1" x14ac:dyDescent="0.2">
      <c r="A115"/>
    </row>
    <row r="116" spans="1:1" x14ac:dyDescent="0.2">
      <c r="A116"/>
    </row>
    <row r="117" spans="1:1" x14ac:dyDescent="0.2">
      <c r="A117"/>
    </row>
    <row r="118" spans="1:1" x14ac:dyDescent="0.2">
      <c r="A118"/>
    </row>
    <row r="119" spans="1:1" x14ac:dyDescent="0.2">
      <c r="A119"/>
    </row>
    <row r="120" spans="1:1" x14ac:dyDescent="0.2">
      <c r="A120"/>
    </row>
    <row r="121" spans="1:1" x14ac:dyDescent="0.2">
      <c r="A121"/>
    </row>
    <row r="122" spans="1:1" x14ac:dyDescent="0.2">
      <c r="A122"/>
    </row>
    <row r="123" spans="1:1" x14ac:dyDescent="0.2">
      <c r="A123"/>
    </row>
    <row r="124" spans="1:1" x14ac:dyDescent="0.2">
      <c r="A124"/>
    </row>
    <row r="125" spans="1:1" x14ac:dyDescent="0.2">
      <c r="A125"/>
    </row>
    <row r="126" spans="1:1" x14ac:dyDescent="0.2">
      <c r="A126"/>
    </row>
    <row r="127" spans="1:1" x14ac:dyDescent="0.2">
      <c r="A127"/>
    </row>
    <row r="128" spans="1:1" x14ac:dyDescent="0.2">
      <c r="A128"/>
    </row>
    <row r="129" spans="1:1" x14ac:dyDescent="0.2">
      <c r="A129"/>
    </row>
    <row r="130" spans="1:1" x14ac:dyDescent="0.2">
      <c r="A130"/>
    </row>
    <row r="131" spans="1:1" x14ac:dyDescent="0.2">
      <c r="A131"/>
    </row>
    <row r="132" spans="1:1" x14ac:dyDescent="0.2">
      <c r="A132"/>
    </row>
    <row r="133" spans="1:1" x14ac:dyDescent="0.2">
      <c r="A133"/>
    </row>
    <row r="134" spans="1:1" x14ac:dyDescent="0.2">
      <c r="A134"/>
    </row>
    <row r="135" spans="1:1" x14ac:dyDescent="0.2">
      <c r="A135"/>
    </row>
    <row r="136" spans="1:1" x14ac:dyDescent="0.2">
      <c r="A136"/>
    </row>
    <row r="137" spans="1:1" x14ac:dyDescent="0.2">
      <c r="A137"/>
    </row>
    <row r="138" spans="1:1" x14ac:dyDescent="0.2">
      <c r="A138"/>
    </row>
    <row r="139" spans="1:1" x14ac:dyDescent="0.2">
      <c r="A139"/>
    </row>
    <row r="140" spans="1:1" x14ac:dyDescent="0.2">
      <c r="A140"/>
    </row>
    <row r="141" spans="1:1" x14ac:dyDescent="0.2">
      <c r="A141"/>
    </row>
    <row r="142" spans="1:1" x14ac:dyDescent="0.2">
      <c r="A142"/>
    </row>
    <row r="143" spans="1:1" x14ac:dyDescent="0.2">
      <c r="A143"/>
    </row>
    <row r="144" spans="1:1" x14ac:dyDescent="0.2">
      <c r="A144"/>
    </row>
    <row r="145" spans="1:1" x14ac:dyDescent="0.2">
      <c r="A145"/>
    </row>
    <row r="146" spans="1:1" x14ac:dyDescent="0.2">
      <c r="A146"/>
    </row>
    <row r="147" spans="1:1" x14ac:dyDescent="0.2">
      <c r="A147"/>
    </row>
    <row r="148" spans="1:1" x14ac:dyDescent="0.2">
      <c r="A148"/>
    </row>
    <row r="149" spans="1:1" x14ac:dyDescent="0.2">
      <c r="A149"/>
    </row>
    <row r="150" spans="1:1" x14ac:dyDescent="0.2">
      <c r="A150"/>
    </row>
    <row r="151" spans="1:1" x14ac:dyDescent="0.2">
      <c r="A151"/>
    </row>
    <row r="152" spans="1:1" x14ac:dyDescent="0.2">
      <c r="A152"/>
    </row>
    <row r="153" spans="1:1" x14ac:dyDescent="0.2">
      <c r="A153"/>
    </row>
    <row r="154" spans="1:1" x14ac:dyDescent="0.2">
      <c r="A154"/>
    </row>
    <row r="155" spans="1:1" x14ac:dyDescent="0.2">
      <c r="A155"/>
    </row>
    <row r="156" spans="1:1" x14ac:dyDescent="0.2">
      <c r="A156"/>
    </row>
    <row r="157" spans="1:1" x14ac:dyDescent="0.2">
      <c r="A157"/>
    </row>
    <row r="158" spans="1:1" x14ac:dyDescent="0.2">
      <c r="A158"/>
    </row>
    <row r="159" spans="1:1" x14ac:dyDescent="0.2">
      <c r="A159"/>
    </row>
    <row r="160" spans="1:1" x14ac:dyDescent="0.2">
      <c r="A160"/>
    </row>
    <row r="161" spans="1:1" x14ac:dyDescent="0.2">
      <c r="A161"/>
    </row>
    <row r="162" spans="1:1" x14ac:dyDescent="0.2">
      <c r="A162"/>
    </row>
    <row r="163" spans="1:1" x14ac:dyDescent="0.2">
      <c r="A163"/>
    </row>
    <row r="164" spans="1:1" x14ac:dyDescent="0.2">
      <c r="A164"/>
    </row>
    <row r="165" spans="1:1" x14ac:dyDescent="0.2">
      <c r="A165"/>
    </row>
    <row r="166" spans="1:1" x14ac:dyDescent="0.2">
      <c r="A166"/>
    </row>
    <row r="167" spans="1:1" x14ac:dyDescent="0.2">
      <c r="A167"/>
    </row>
    <row r="168" spans="1:1" x14ac:dyDescent="0.2">
      <c r="A168"/>
    </row>
    <row r="169" spans="1:1" x14ac:dyDescent="0.2">
      <c r="A169"/>
    </row>
    <row r="170" spans="1:1" x14ac:dyDescent="0.2">
      <c r="A170"/>
    </row>
    <row r="171" spans="1:1" x14ac:dyDescent="0.2">
      <c r="A171"/>
    </row>
    <row r="172" spans="1:1" x14ac:dyDescent="0.2">
      <c r="A172"/>
    </row>
    <row r="173" spans="1:1" x14ac:dyDescent="0.2">
      <c r="A173"/>
    </row>
    <row r="174" spans="1:1" x14ac:dyDescent="0.2">
      <c r="A174"/>
    </row>
    <row r="175" spans="1:1" x14ac:dyDescent="0.2">
      <c r="A175"/>
    </row>
    <row r="176" spans="1:1" x14ac:dyDescent="0.2">
      <c r="A176"/>
    </row>
    <row r="177" spans="1:1" x14ac:dyDescent="0.2">
      <c r="A177"/>
    </row>
    <row r="178" spans="1:1" x14ac:dyDescent="0.2">
      <c r="A178"/>
    </row>
    <row r="179" spans="1:1" x14ac:dyDescent="0.2">
      <c r="A179"/>
    </row>
    <row r="180" spans="1:1" x14ac:dyDescent="0.2">
      <c r="A180"/>
    </row>
    <row r="181" spans="1:1" x14ac:dyDescent="0.2">
      <c r="A181"/>
    </row>
    <row r="182" spans="1:1" x14ac:dyDescent="0.2">
      <c r="A182"/>
    </row>
    <row r="183" spans="1:1" x14ac:dyDescent="0.2">
      <c r="A183"/>
    </row>
    <row r="184" spans="1:1" x14ac:dyDescent="0.2">
      <c r="A184"/>
    </row>
    <row r="185" spans="1:1" x14ac:dyDescent="0.2">
      <c r="A185"/>
    </row>
    <row r="186" spans="1:1" x14ac:dyDescent="0.2">
      <c r="A186"/>
    </row>
    <row r="187" spans="1:1" x14ac:dyDescent="0.2">
      <c r="A187"/>
    </row>
    <row r="188" spans="1:1" x14ac:dyDescent="0.2">
      <c r="A188"/>
    </row>
    <row r="189" spans="1:1" x14ac:dyDescent="0.2">
      <c r="A189"/>
    </row>
    <row r="190" spans="1:1" x14ac:dyDescent="0.2">
      <c r="A190"/>
    </row>
    <row r="191" spans="1:1" x14ac:dyDescent="0.2">
      <c r="A191"/>
    </row>
    <row r="192" spans="1:1" x14ac:dyDescent="0.2">
      <c r="A192"/>
    </row>
    <row r="193" spans="1:1" x14ac:dyDescent="0.2">
      <c r="A193"/>
    </row>
    <row r="194" spans="1:1" x14ac:dyDescent="0.2">
      <c r="A194"/>
    </row>
    <row r="195" spans="1:1" x14ac:dyDescent="0.2">
      <c r="A195"/>
    </row>
    <row r="196" spans="1:1" x14ac:dyDescent="0.2">
      <c r="A196"/>
    </row>
    <row r="197" spans="1:1" x14ac:dyDescent="0.2">
      <c r="A197"/>
    </row>
    <row r="198" spans="1:1" x14ac:dyDescent="0.2">
      <c r="A198"/>
    </row>
    <row r="199" spans="1:1" x14ac:dyDescent="0.2">
      <c r="A199"/>
    </row>
    <row r="200" spans="1:1" x14ac:dyDescent="0.2">
      <c r="A200"/>
    </row>
    <row r="201" spans="1:1" x14ac:dyDescent="0.2">
      <c r="A201"/>
    </row>
    <row r="202" spans="1:1" x14ac:dyDescent="0.2">
      <c r="A202"/>
    </row>
    <row r="203" spans="1:1" x14ac:dyDescent="0.2">
      <c r="A203"/>
    </row>
    <row r="204" spans="1:1" x14ac:dyDescent="0.2">
      <c r="A204"/>
    </row>
    <row r="205" spans="1:1" x14ac:dyDescent="0.2">
      <c r="A205"/>
    </row>
    <row r="206" spans="1:1" x14ac:dyDescent="0.2">
      <c r="A206"/>
    </row>
    <row r="207" spans="1:1" x14ac:dyDescent="0.2">
      <c r="A207"/>
    </row>
    <row r="208" spans="1:1" x14ac:dyDescent="0.2">
      <c r="A208"/>
    </row>
    <row r="209" spans="1:1" x14ac:dyDescent="0.2">
      <c r="A209"/>
    </row>
    <row r="210" spans="1:1" x14ac:dyDescent="0.2">
      <c r="A210"/>
    </row>
    <row r="211" spans="1:1" x14ac:dyDescent="0.2">
      <c r="A211"/>
    </row>
    <row r="212" spans="1:1" x14ac:dyDescent="0.2">
      <c r="A212"/>
    </row>
    <row r="213" spans="1:1" x14ac:dyDescent="0.2">
      <c r="A213"/>
    </row>
    <row r="214" spans="1:1" x14ac:dyDescent="0.2">
      <c r="A214"/>
    </row>
    <row r="215" spans="1:1" x14ac:dyDescent="0.2">
      <c r="A215"/>
    </row>
    <row r="216" spans="1:1" x14ac:dyDescent="0.2">
      <c r="A216"/>
    </row>
    <row r="217" spans="1:1" x14ac:dyDescent="0.2">
      <c r="A217"/>
    </row>
    <row r="218" spans="1:1" x14ac:dyDescent="0.2">
      <c r="A218"/>
    </row>
    <row r="219" spans="1:1" x14ac:dyDescent="0.2">
      <c r="A219"/>
    </row>
    <row r="220" spans="1:1" x14ac:dyDescent="0.2">
      <c r="A220"/>
    </row>
    <row r="221" spans="1:1" x14ac:dyDescent="0.2">
      <c r="A221"/>
    </row>
    <row r="222" spans="1:1" x14ac:dyDescent="0.2">
      <c r="A222"/>
    </row>
    <row r="223" spans="1:1" x14ac:dyDescent="0.2">
      <c r="A223"/>
    </row>
    <row r="224" spans="1:1" x14ac:dyDescent="0.2">
      <c r="A224"/>
    </row>
    <row r="225" spans="1:1" x14ac:dyDescent="0.2">
      <c r="A225"/>
    </row>
    <row r="226" spans="1:1" x14ac:dyDescent="0.2">
      <c r="A226"/>
    </row>
    <row r="227" spans="1:1" x14ac:dyDescent="0.2">
      <c r="A227"/>
    </row>
    <row r="228" spans="1:1" x14ac:dyDescent="0.2">
      <c r="A228"/>
    </row>
    <row r="229" spans="1:1" x14ac:dyDescent="0.2">
      <c r="A229"/>
    </row>
    <row r="230" spans="1:1" x14ac:dyDescent="0.2">
      <c r="A230"/>
    </row>
    <row r="231" spans="1:1" x14ac:dyDescent="0.2">
      <c r="A231"/>
    </row>
    <row r="232" spans="1:1" x14ac:dyDescent="0.2">
      <c r="A232"/>
    </row>
    <row r="233" spans="1:1" x14ac:dyDescent="0.2">
      <c r="A233"/>
    </row>
    <row r="234" spans="1:1" x14ac:dyDescent="0.2">
      <c r="A234"/>
    </row>
    <row r="235" spans="1:1" x14ac:dyDescent="0.2">
      <c r="A235"/>
    </row>
    <row r="236" spans="1:1" x14ac:dyDescent="0.2">
      <c r="A236"/>
    </row>
    <row r="237" spans="1:1" x14ac:dyDescent="0.2">
      <c r="A237"/>
    </row>
    <row r="238" spans="1:1" x14ac:dyDescent="0.2">
      <c r="A238"/>
    </row>
    <row r="239" spans="1:1" x14ac:dyDescent="0.2">
      <c r="A239"/>
    </row>
    <row r="240" spans="1:1" x14ac:dyDescent="0.2">
      <c r="A240"/>
    </row>
    <row r="241" spans="1:1" x14ac:dyDescent="0.2">
      <c r="A241"/>
    </row>
    <row r="242" spans="1:1" x14ac:dyDescent="0.2">
      <c r="A242"/>
    </row>
    <row r="243" spans="1:1" x14ac:dyDescent="0.2">
      <c r="A243"/>
    </row>
    <row r="244" spans="1:1" x14ac:dyDescent="0.2">
      <c r="A244"/>
    </row>
    <row r="245" spans="1:1" x14ac:dyDescent="0.2">
      <c r="A245"/>
    </row>
    <row r="246" spans="1:1" x14ac:dyDescent="0.2">
      <c r="A246"/>
    </row>
    <row r="247" spans="1:1" x14ac:dyDescent="0.2">
      <c r="A247"/>
    </row>
    <row r="248" spans="1:1" x14ac:dyDescent="0.2">
      <c r="A248"/>
    </row>
    <row r="249" spans="1:1" x14ac:dyDescent="0.2">
      <c r="A249"/>
    </row>
    <row r="250" spans="1:1" x14ac:dyDescent="0.2">
      <c r="A250"/>
    </row>
    <row r="251" spans="1:1" x14ac:dyDescent="0.2">
      <c r="A251"/>
    </row>
    <row r="252" spans="1:1" x14ac:dyDescent="0.2">
      <c r="A252"/>
    </row>
    <row r="253" spans="1:1" x14ac:dyDescent="0.2">
      <c r="A253"/>
    </row>
    <row r="254" spans="1:1" x14ac:dyDescent="0.2">
      <c r="A254"/>
    </row>
    <row r="255" spans="1:1" x14ac:dyDescent="0.2">
      <c r="A255"/>
    </row>
    <row r="256" spans="1:1" x14ac:dyDescent="0.2">
      <c r="A256"/>
    </row>
    <row r="257" spans="1:1" x14ac:dyDescent="0.2">
      <c r="A257"/>
    </row>
    <row r="258" spans="1:1" x14ac:dyDescent="0.2">
      <c r="A258"/>
    </row>
    <row r="259" spans="1:1" x14ac:dyDescent="0.2">
      <c r="A259"/>
    </row>
    <row r="260" spans="1:1" x14ac:dyDescent="0.2">
      <c r="A260"/>
    </row>
    <row r="261" spans="1:1" x14ac:dyDescent="0.2">
      <c r="A261"/>
    </row>
    <row r="262" spans="1:1" x14ac:dyDescent="0.2">
      <c r="A262"/>
    </row>
    <row r="263" spans="1:1" x14ac:dyDescent="0.2">
      <c r="A263"/>
    </row>
    <row r="264" spans="1:1" x14ac:dyDescent="0.2">
      <c r="A264"/>
    </row>
    <row r="265" spans="1:1" x14ac:dyDescent="0.2">
      <c r="A265"/>
    </row>
    <row r="266" spans="1:1" x14ac:dyDescent="0.2">
      <c r="A266"/>
    </row>
    <row r="267" spans="1:1" x14ac:dyDescent="0.2">
      <c r="A267"/>
    </row>
    <row r="268" spans="1:1" x14ac:dyDescent="0.2">
      <c r="A268"/>
    </row>
    <row r="269" spans="1:1" x14ac:dyDescent="0.2">
      <c r="A269"/>
    </row>
    <row r="270" spans="1:1" x14ac:dyDescent="0.2">
      <c r="A270"/>
    </row>
    <row r="271" spans="1:1" x14ac:dyDescent="0.2">
      <c r="A271"/>
    </row>
    <row r="272" spans="1:1" x14ac:dyDescent="0.2">
      <c r="A272"/>
    </row>
    <row r="273" spans="1:2" x14ac:dyDescent="0.2">
      <c r="A273"/>
    </row>
    <row r="274" spans="1:2" x14ac:dyDescent="0.2">
      <c r="A274"/>
    </row>
    <row r="275" spans="1:2" x14ac:dyDescent="0.2">
      <c r="A275"/>
    </row>
    <row r="276" spans="1:2" x14ac:dyDescent="0.2">
      <c r="A276"/>
    </row>
    <row r="277" spans="1:2" x14ac:dyDescent="0.2">
      <c r="A277"/>
    </row>
    <row r="278" spans="1:2" x14ac:dyDescent="0.2">
      <c r="A278"/>
    </row>
    <row r="279" spans="1:2" x14ac:dyDescent="0.2">
      <c r="A279"/>
    </row>
    <row r="280" spans="1:2" x14ac:dyDescent="0.2">
      <c r="A280"/>
    </row>
    <row r="281" spans="1:2" x14ac:dyDescent="0.2">
      <c r="A281"/>
    </row>
    <row r="282" spans="1:2" x14ac:dyDescent="0.2">
      <c r="A282"/>
      <c r="B282" t="s">
        <v>40</v>
      </c>
    </row>
    <row r="283" spans="1:2" x14ac:dyDescent="0.2">
      <c r="A283"/>
    </row>
    <row r="284" spans="1:2" x14ac:dyDescent="0.2">
      <c r="A284"/>
    </row>
    <row r="285" spans="1:2" x14ac:dyDescent="0.2">
      <c r="A285"/>
    </row>
    <row r="286" spans="1:2" x14ac:dyDescent="0.2">
      <c r="A286"/>
    </row>
    <row r="287" spans="1:2" x14ac:dyDescent="0.2">
      <c r="A287"/>
    </row>
    <row r="288" spans="1:2" x14ac:dyDescent="0.2">
      <c r="A288"/>
    </row>
    <row r="289" spans="1:1" x14ac:dyDescent="0.2">
      <c r="A289"/>
    </row>
    <row r="290" spans="1:1" x14ac:dyDescent="0.2">
      <c r="A290"/>
    </row>
    <row r="291" spans="1:1" x14ac:dyDescent="0.2">
      <c r="A291"/>
    </row>
    <row r="292" spans="1:1" x14ac:dyDescent="0.2">
      <c r="A292"/>
    </row>
    <row r="293" spans="1:1" x14ac:dyDescent="0.2">
      <c r="A293"/>
    </row>
    <row r="294" spans="1:1" x14ac:dyDescent="0.2">
      <c r="A294"/>
    </row>
    <row r="295" spans="1:1" x14ac:dyDescent="0.2">
      <c r="A295"/>
    </row>
    <row r="296" spans="1:1" x14ac:dyDescent="0.2">
      <c r="A296"/>
    </row>
    <row r="297" spans="1:1" x14ac:dyDescent="0.2">
      <c r="A297"/>
    </row>
    <row r="298" spans="1:1" x14ac:dyDescent="0.2">
      <c r="A298"/>
    </row>
    <row r="299" spans="1:1" x14ac:dyDescent="0.2">
      <c r="A299"/>
    </row>
    <row r="300" spans="1:1" x14ac:dyDescent="0.2">
      <c r="A300"/>
    </row>
    <row r="301" spans="1:1" x14ac:dyDescent="0.2">
      <c r="A301"/>
    </row>
    <row r="302" spans="1:1" x14ac:dyDescent="0.2">
      <c r="A302"/>
    </row>
    <row r="303" spans="1:1" x14ac:dyDescent="0.2">
      <c r="A303"/>
    </row>
    <row r="304" spans="1:1" x14ac:dyDescent="0.2">
      <c r="A304"/>
    </row>
    <row r="305" spans="1:1" x14ac:dyDescent="0.2">
      <c r="A305"/>
    </row>
    <row r="306" spans="1:1" x14ac:dyDescent="0.2">
      <c r="A306"/>
    </row>
    <row r="307" spans="1:1" x14ac:dyDescent="0.2">
      <c r="A307"/>
    </row>
    <row r="308" spans="1:1" x14ac:dyDescent="0.2">
      <c r="A308"/>
    </row>
    <row r="309" spans="1:1" x14ac:dyDescent="0.2">
      <c r="A309"/>
    </row>
    <row r="310" spans="1:1" x14ac:dyDescent="0.2">
      <c r="A310"/>
    </row>
    <row r="311" spans="1:1" x14ac:dyDescent="0.2">
      <c r="A311"/>
    </row>
    <row r="312" spans="1:1" x14ac:dyDescent="0.2">
      <c r="A312"/>
    </row>
    <row r="313" spans="1:1" x14ac:dyDescent="0.2">
      <c r="A313"/>
    </row>
    <row r="314" spans="1:1" x14ac:dyDescent="0.2">
      <c r="A314"/>
    </row>
    <row r="315" spans="1:1" x14ac:dyDescent="0.2">
      <c r="A315"/>
    </row>
    <row r="316" spans="1:1" x14ac:dyDescent="0.2">
      <c r="A316"/>
    </row>
    <row r="317" spans="1:1" x14ac:dyDescent="0.2">
      <c r="A317"/>
    </row>
    <row r="318" spans="1:1" x14ac:dyDescent="0.2">
      <c r="A318"/>
    </row>
    <row r="319" spans="1:1" x14ac:dyDescent="0.2">
      <c r="A319"/>
    </row>
    <row r="320" spans="1:1" x14ac:dyDescent="0.2">
      <c r="A320"/>
    </row>
    <row r="321" spans="1:1" x14ac:dyDescent="0.2">
      <c r="A321"/>
    </row>
    <row r="322" spans="1:1" x14ac:dyDescent="0.2">
      <c r="A322"/>
    </row>
    <row r="323" spans="1:1" x14ac:dyDescent="0.2">
      <c r="A323"/>
    </row>
    <row r="324" spans="1:1" x14ac:dyDescent="0.2">
      <c r="A324"/>
    </row>
    <row r="325" spans="1:1" x14ac:dyDescent="0.2">
      <c r="A325"/>
    </row>
    <row r="326" spans="1:1" x14ac:dyDescent="0.2">
      <c r="A326"/>
    </row>
    <row r="327" spans="1:1" x14ac:dyDescent="0.2">
      <c r="A327"/>
    </row>
    <row r="328" spans="1:1" x14ac:dyDescent="0.2">
      <c r="A328"/>
    </row>
    <row r="329" spans="1:1" x14ac:dyDescent="0.2">
      <c r="A329"/>
    </row>
    <row r="330" spans="1:1" x14ac:dyDescent="0.2">
      <c r="A330"/>
    </row>
    <row r="331" spans="1:1" x14ac:dyDescent="0.2">
      <c r="A331"/>
    </row>
    <row r="332" spans="1:1" x14ac:dyDescent="0.2">
      <c r="A332" s="515" t="s">
        <v>41</v>
      </c>
    </row>
    <row r="333" spans="1:1" x14ac:dyDescent="0.2">
      <c r="A333"/>
    </row>
    <row r="334" spans="1:1" x14ac:dyDescent="0.2">
      <c r="A334"/>
    </row>
    <row r="335" spans="1:1" x14ac:dyDescent="0.2">
      <c r="A335"/>
    </row>
    <row r="336" spans="1:1" x14ac:dyDescent="0.2">
      <c r="A336"/>
    </row>
    <row r="337" spans="1:2" x14ac:dyDescent="0.2">
      <c r="A337"/>
    </row>
    <row r="338" spans="1:2" x14ac:dyDescent="0.2">
      <c r="A338"/>
    </row>
    <row r="339" spans="1:2" x14ac:dyDescent="0.2">
      <c r="A339"/>
    </row>
    <row r="340" spans="1:2" x14ac:dyDescent="0.2">
      <c r="A340" s="517" t="s">
        <v>42</v>
      </c>
    </row>
    <row r="341" spans="1:2" x14ac:dyDescent="0.2">
      <c r="A341" s="517"/>
    </row>
    <row r="342" spans="1:2" x14ac:dyDescent="0.2">
      <c r="A342" s="517"/>
    </row>
    <row r="343" spans="1:2" x14ac:dyDescent="0.2">
      <c r="A343" s="517"/>
    </row>
    <row r="344" spans="1:2" x14ac:dyDescent="0.2">
      <c r="A344" s="517"/>
    </row>
    <row r="345" spans="1:2" x14ac:dyDescent="0.2">
      <c r="A345" s="517"/>
    </row>
    <row r="346" spans="1:2" x14ac:dyDescent="0.2">
      <c r="A346" s="517" t="s">
        <v>43</v>
      </c>
    </row>
    <row r="347" spans="1:2" x14ac:dyDescent="0.2">
      <c r="A347"/>
    </row>
    <row r="348" spans="1:2" x14ac:dyDescent="0.2">
      <c r="A348"/>
    </row>
    <row r="349" spans="1:2" x14ac:dyDescent="0.2">
      <c r="A349" s="517" t="s">
        <v>44</v>
      </c>
      <c r="B349" s="512"/>
    </row>
    <row r="350" spans="1:2" x14ac:dyDescent="0.2">
      <c r="A350" s="517"/>
      <c r="B350" s="518" t="s">
        <v>45</v>
      </c>
    </row>
    <row r="351" spans="1:2" x14ac:dyDescent="0.2">
      <c r="A351"/>
      <c r="B351" t="s">
        <v>46</v>
      </c>
    </row>
    <row r="352" spans="1:2" x14ac:dyDescent="0.2">
      <c r="A352"/>
    </row>
    <row r="353" spans="1:2" x14ac:dyDescent="0.2">
      <c r="A353"/>
    </row>
    <row r="354" spans="1:2" x14ac:dyDescent="0.2">
      <c r="A354"/>
    </row>
    <row r="355" spans="1:2" x14ac:dyDescent="0.2">
      <c r="A355"/>
    </row>
    <row r="356" spans="1:2" x14ac:dyDescent="0.2">
      <c r="A356"/>
    </row>
    <row r="357" spans="1:2" x14ac:dyDescent="0.2">
      <c r="A357"/>
    </row>
    <row r="358" spans="1:2" x14ac:dyDescent="0.2">
      <c r="A358"/>
    </row>
    <row r="359" spans="1:2" x14ac:dyDescent="0.2">
      <c r="A359"/>
    </row>
    <row r="360" spans="1:2" x14ac:dyDescent="0.2">
      <c r="A360"/>
    </row>
    <row r="361" spans="1:2" x14ac:dyDescent="0.2">
      <c r="A361"/>
    </row>
    <row r="362" spans="1:2" x14ac:dyDescent="0.2">
      <c r="A362" s="517" t="s">
        <v>44</v>
      </c>
    </row>
    <row r="363" spans="1:2" x14ac:dyDescent="0.2">
      <c r="A363"/>
      <c r="B363" t="s">
        <v>46</v>
      </c>
    </row>
    <row r="364" spans="1:2" x14ac:dyDescent="0.2">
      <c r="A364"/>
    </row>
    <row r="365" spans="1:2" x14ac:dyDescent="0.2">
      <c r="A365"/>
    </row>
    <row r="366" spans="1:2" x14ac:dyDescent="0.2">
      <c r="A366"/>
    </row>
    <row r="367" spans="1:2" x14ac:dyDescent="0.2">
      <c r="A367"/>
    </row>
    <row r="368" spans="1:2" x14ac:dyDescent="0.2">
      <c r="A368"/>
    </row>
    <row r="369" spans="1:2" x14ac:dyDescent="0.2">
      <c r="A369"/>
    </row>
    <row r="370" spans="1:2" x14ac:dyDescent="0.2">
      <c r="A370"/>
    </row>
    <row r="371" spans="1:2" x14ac:dyDescent="0.2">
      <c r="A371" s="517" t="s">
        <v>47</v>
      </c>
    </row>
    <row r="372" spans="1:2" x14ac:dyDescent="0.2">
      <c r="A372"/>
    </row>
    <row r="373" spans="1:2" x14ac:dyDescent="0.2">
      <c r="A373"/>
    </row>
    <row r="374" spans="1:2" x14ac:dyDescent="0.2">
      <c r="A374"/>
    </row>
    <row r="375" spans="1:2" x14ac:dyDescent="0.2">
      <c r="A375"/>
    </row>
    <row r="376" spans="1:2" x14ac:dyDescent="0.2">
      <c r="A376"/>
    </row>
    <row r="377" spans="1:2" x14ac:dyDescent="0.2">
      <c r="A377"/>
    </row>
    <row r="378" spans="1:2" x14ac:dyDescent="0.2">
      <c r="A378"/>
    </row>
    <row r="379" spans="1:2" x14ac:dyDescent="0.2">
      <c r="A379" s="517" t="s">
        <v>48</v>
      </c>
    </row>
    <row r="380" spans="1:2" x14ac:dyDescent="0.2">
      <c r="A380"/>
      <c r="B380" s="518" t="s">
        <v>45</v>
      </c>
    </row>
    <row r="381" spans="1:2" x14ac:dyDescent="0.2">
      <c r="A381"/>
      <c r="B381" t="s">
        <v>46</v>
      </c>
    </row>
    <row r="382" spans="1:2" x14ac:dyDescent="0.2">
      <c r="A382"/>
    </row>
    <row r="383" spans="1:2" x14ac:dyDescent="0.2">
      <c r="A383"/>
    </row>
    <row r="384" spans="1:2" x14ac:dyDescent="0.2">
      <c r="A384"/>
    </row>
    <row r="385" spans="1:2" x14ac:dyDescent="0.2">
      <c r="A385"/>
    </row>
    <row r="386" spans="1:2" x14ac:dyDescent="0.2">
      <c r="A386"/>
    </row>
    <row r="387" spans="1:2" x14ac:dyDescent="0.2">
      <c r="A387"/>
    </row>
    <row r="388" spans="1:2" x14ac:dyDescent="0.2">
      <c r="A388"/>
    </row>
    <row r="389" spans="1:2" x14ac:dyDescent="0.2">
      <c r="A389"/>
    </row>
    <row r="390" spans="1:2" x14ac:dyDescent="0.2">
      <c r="A390"/>
    </row>
    <row r="391" spans="1:2" x14ac:dyDescent="0.2">
      <c r="A391"/>
    </row>
    <row r="392" spans="1:2" x14ac:dyDescent="0.2">
      <c r="A392"/>
    </row>
    <row r="393" spans="1:2" x14ac:dyDescent="0.2">
      <c r="A393" s="517" t="s">
        <v>48</v>
      </c>
      <c r="B393" s="512"/>
    </row>
    <row r="394" spans="1:2" x14ac:dyDescent="0.2">
      <c r="A394" s="517"/>
      <c r="B394" t="s">
        <v>46</v>
      </c>
    </row>
    <row r="395" spans="1:2" x14ac:dyDescent="0.2">
      <c r="A395"/>
    </row>
    <row r="396" spans="1:2" x14ac:dyDescent="0.2">
      <c r="A396"/>
    </row>
    <row r="397" spans="1:2" x14ac:dyDescent="0.2">
      <c r="A397"/>
    </row>
    <row r="398" spans="1:2" x14ac:dyDescent="0.2">
      <c r="A398"/>
    </row>
    <row r="399" spans="1:2" x14ac:dyDescent="0.2">
      <c r="A399"/>
    </row>
    <row r="400" spans="1:2" x14ac:dyDescent="0.2">
      <c r="A400"/>
    </row>
    <row r="401" spans="1:1" x14ac:dyDescent="0.2">
      <c r="A401"/>
    </row>
    <row r="402" spans="1:1" x14ac:dyDescent="0.2">
      <c r="A402"/>
    </row>
    <row r="403" spans="1:1" x14ac:dyDescent="0.2">
      <c r="A403"/>
    </row>
    <row r="404" spans="1:1" x14ac:dyDescent="0.2">
      <c r="A404" s="515" t="s">
        <v>41</v>
      </c>
    </row>
    <row r="405" spans="1:1" x14ac:dyDescent="0.2">
      <c r="A405"/>
    </row>
    <row r="406" spans="1:1" x14ac:dyDescent="0.2">
      <c r="A406"/>
    </row>
    <row r="407" spans="1:1" x14ac:dyDescent="0.2">
      <c r="A407"/>
    </row>
    <row r="408" spans="1:1" x14ac:dyDescent="0.2">
      <c r="A408"/>
    </row>
    <row r="409" spans="1:1" x14ac:dyDescent="0.2">
      <c r="A409"/>
    </row>
    <row r="410" spans="1:1" x14ac:dyDescent="0.2">
      <c r="A410"/>
    </row>
    <row r="411" spans="1:1" x14ac:dyDescent="0.2">
      <c r="A411" s="517" t="s">
        <v>49</v>
      </c>
    </row>
    <row r="412" spans="1:1" x14ac:dyDescent="0.2">
      <c r="A412"/>
    </row>
    <row r="413" spans="1:1" x14ac:dyDescent="0.2">
      <c r="A413"/>
    </row>
    <row r="414" spans="1:1" x14ac:dyDescent="0.2">
      <c r="A414"/>
    </row>
    <row r="415" spans="1:1" x14ac:dyDescent="0.2">
      <c r="A415"/>
    </row>
    <row r="416" spans="1:1" x14ac:dyDescent="0.2">
      <c r="A416"/>
    </row>
    <row r="417" spans="1:2" x14ac:dyDescent="0.2">
      <c r="A417"/>
    </row>
    <row r="418" spans="1:2" x14ac:dyDescent="0.2">
      <c r="A418"/>
    </row>
    <row r="419" spans="1:2" x14ac:dyDescent="0.2">
      <c r="A419"/>
    </row>
    <row r="420" spans="1:2" x14ac:dyDescent="0.2">
      <c r="A420" s="517" t="s">
        <v>50</v>
      </c>
      <c r="B420" t="s">
        <v>51</v>
      </c>
    </row>
    <row r="421" spans="1:2" x14ac:dyDescent="0.2">
      <c r="A421"/>
    </row>
    <row r="422" spans="1:2" x14ac:dyDescent="0.2">
      <c r="A422"/>
    </row>
    <row r="423" spans="1:2" x14ac:dyDescent="0.2">
      <c r="A423"/>
    </row>
    <row r="424" spans="1:2" x14ac:dyDescent="0.2">
      <c r="A424"/>
    </row>
    <row r="425" spans="1:2" x14ac:dyDescent="0.2">
      <c r="A425"/>
    </row>
    <row r="426" spans="1:2" x14ac:dyDescent="0.2">
      <c r="A426"/>
    </row>
    <row r="427" spans="1:2" x14ac:dyDescent="0.2">
      <c r="A427"/>
    </row>
    <row r="428" spans="1:2" x14ac:dyDescent="0.2">
      <c r="A428"/>
    </row>
    <row r="429" spans="1:2" x14ac:dyDescent="0.2">
      <c r="A429"/>
    </row>
    <row r="430" spans="1:2" x14ac:dyDescent="0.2">
      <c r="A430"/>
    </row>
    <row r="431" spans="1:2" x14ac:dyDescent="0.2">
      <c r="A431"/>
    </row>
    <row r="432" spans="1:2" x14ac:dyDescent="0.2">
      <c r="A432"/>
    </row>
    <row r="433" spans="1:2" x14ac:dyDescent="0.2">
      <c r="A433"/>
      <c r="B433" s="521" t="s">
        <v>52</v>
      </c>
    </row>
    <row r="434" spans="1:2" x14ac:dyDescent="0.2">
      <c r="A434"/>
      <c r="B434" s="521" t="s">
        <v>53</v>
      </c>
    </row>
    <row r="435" spans="1:2" x14ac:dyDescent="0.2">
      <c r="A435"/>
    </row>
    <row r="436" spans="1:2" x14ac:dyDescent="0.2">
      <c r="A436" s="517" t="s">
        <v>50</v>
      </c>
      <c r="B436" t="s">
        <v>51</v>
      </c>
    </row>
    <row r="437" spans="1:2" x14ac:dyDescent="0.2">
      <c r="A437"/>
    </row>
    <row r="438" spans="1:2" x14ac:dyDescent="0.2">
      <c r="A438"/>
    </row>
    <row r="439" spans="1:2" x14ac:dyDescent="0.2">
      <c r="A439"/>
    </row>
    <row r="440" spans="1:2" x14ac:dyDescent="0.2">
      <c r="A440"/>
    </row>
    <row r="441" spans="1:2" x14ac:dyDescent="0.2">
      <c r="A441"/>
    </row>
    <row r="442" spans="1:2" x14ac:dyDescent="0.2">
      <c r="A442"/>
    </row>
    <row r="443" spans="1:2" x14ac:dyDescent="0.2">
      <c r="A443"/>
    </row>
    <row r="444" spans="1:2" x14ac:dyDescent="0.2">
      <c r="A444"/>
    </row>
    <row r="445" spans="1:2" x14ac:dyDescent="0.2">
      <c r="A445"/>
    </row>
    <row r="446" spans="1:2" x14ac:dyDescent="0.2">
      <c r="A446"/>
    </row>
    <row r="447" spans="1:2" x14ac:dyDescent="0.2">
      <c r="A447"/>
    </row>
    <row r="448" spans="1:2" x14ac:dyDescent="0.2">
      <c r="A448"/>
    </row>
    <row r="449" spans="1:2" x14ac:dyDescent="0.2">
      <c r="A449"/>
      <c r="B449" s="521" t="s">
        <v>52</v>
      </c>
    </row>
    <row r="450" spans="1:2" x14ac:dyDescent="0.2">
      <c r="A450"/>
      <c r="B450" s="521" t="s">
        <v>54</v>
      </c>
    </row>
    <row r="451" spans="1:2" x14ac:dyDescent="0.2">
      <c r="A451"/>
    </row>
    <row r="452" spans="1:2" x14ac:dyDescent="0.2">
      <c r="A452"/>
    </row>
    <row r="453" spans="1:2" x14ac:dyDescent="0.2">
      <c r="A453"/>
    </row>
    <row r="454" spans="1:2" x14ac:dyDescent="0.2">
      <c r="A454"/>
    </row>
    <row r="455" spans="1:2" x14ac:dyDescent="0.2">
      <c r="A455"/>
    </row>
    <row r="456" spans="1:2" x14ac:dyDescent="0.2">
      <c r="A456"/>
    </row>
    <row r="457" spans="1:2" x14ac:dyDescent="0.2">
      <c r="A457" s="517" t="s">
        <v>55</v>
      </c>
    </row>
    <row r="458" spans="1:2" x14ac:dyDescent="0.2">
      <c r="A458"/>
    </row>
    <row r="459" spans="1:2" x14ac:dyDescent="0.2">
      <c r="A459"/>
    </row>
    <row r="460" spans="1:2" x14ac:dyDescent="0.2">
      <c r="A460"/>
    </row>
    <row r="461" spans="1:2" x14ac:dyDescent="0.2">
      <c r="A461" s="517" t="s">
        <v>56</v>
      </c>
    </row>
    <row r="462" spans="1:2" x14ac:dyDescent="0.2">
      <c r="A462"/>
    </row>
    <row r="463" spans="1:2" x14ac:dyDescent="0.2">
      <c r="A463"/>
    </row>
    <row r="464" spans="1:2" x14ac:dyDescent="0.2">
      <c r="A464" s="517" t="s">
        <v>57</v>
      </c>
      <c r="B464" s="520" t="s">
        <v>58</v>
      </c>
    </row>
    <row r="465" spans="1:2" x14ac:dyDescent="0.2">
      <c r="A465"/>
      <c r="B465" t="s">
        <v>59</v>
      </c>
    </row>
    <row r="466" spans="1:2" x14ac:dyDescent="0.2">
      <c r="A466"/>
      <c r="B466" t="s">
        <v>60</v>
      </c>
    </row>
    <row r="467" spans="1:2" x14ac:dyDescent="0.2">
      <c r="A467"/>
    </row>
    <row r="468" spans="1:2" x14ac:dyDescent="0.2">
      <c r="A468"/>
    </row>
    <row r="469" spans="1:2" x14ac:dyDescent="0.2">
      <c r="A469"/>
    </row>
    <row r="470" spans="1:2" x14ac:dyDescent="0.2">
      <c r="A470"/>
      <c r="B470" s="521" t="s">
        <v>61</v>
      </c>
    </row>
    <row r="471" spans="1:2" x14ac:dyDescent="0.2">
      <c r="A471"/>
      <c r="B471" s="521" t="s">
        <v>62</v>
      </c>
    </row>
    <row r="472" spans="1:2" x14ac:dyDescent="0.2">
      <c r="A472"/>
    </row>
    <row r="473" spans="1:2" x14ac:dyDescent="0.2">
      <c r="A473"/>
    </row>
    <row r="474" spans="1:2" x14ac:dyDescent="0.2">
      <c r="A474"/>
    </row>
    <row r="475" spans="1:2" x14ac:dyDescent="0.2">
      <c r="A475"/>
    </row>
    <row r="476" spans="1:2" x14ac:dyDescent="0.2">
      <c r="A476" s="517" t="s">
        <v>57</v>
      </c>
      <c r="B476" t="s">
        <v>60</v>
      </c>
    </row>
    <row r="477" spans="1:2" x14ac:dyDescent="0.2">
      <c r="A477"/>
    </row>
    <row r="478" spans="1:2" x14ac:dyDescent="0.2">
      <c r="A478"/>
    </row>
    <row r="479" spans="1:2" x14ac:dyDescent="0.2">
      <c r="A479"/>
    </row>
    <row r="480" spans="1:2" x14ac:dyDescent="0.2">
      <c r="A480"/>
    </row>
    <row r="481" spans="1:2" x14ac:dyDescent="0.2">
      <c r="A481"/>
    </row>
    <row r="482" spans="1:2" x14ac:dyDescent="0.2">
      <c r="A482"/>
    </row>
    <row r="483" spans="1:2" x14ac:dyDescent="0.2">
      <c r="A483"/>
    </row>
    <row r="484" spans="1:2" x14ac:dyDescent="0.2">
      <c r="A484"/>
    </row>
    <row r="485" spans="1:2" x14ac:dyDescent="0.2">
      <c r="A485"/>
    </row>
    <row r="486" spans="1:2" x14ac:dyDescent="0.2">
      <c r="A486"/>
    </row>
    <row r="487" spans="1:2" x14ac:dyDescent="0.2">
      <c r="A487"/>
    </row>
    <row r="488" spans="1:2" x14ac:dyDescent="0.2">
      <c r="A488" s="517" t="s">
        <v>57</v>
      </c>
      <c r="B488" s="520" t="s">
        <v>58</v>
      </c>
    </row>
    <row r="489" spans="1:2" x14ac:dyDescent="0.2">
      <c r="A489"/>
      <c r="B489" t="s">
        <v>59</v>
      </c>
    </row>
    <row r="490" spans="1:2" x14ac:dyDescent="0.2">
      <c r="A490"/>
      <c r="B490" t="s">
        <v>60</v>
      </c>
    </row>
    <row r="491" spans="1:2" x14ac:dyDescent="0.2">
      <c r="A491"/>
    </row>
    <row r="492" spans="1:2" x14ac:dyDescent="0.2">
      <c r="A492"/>
    </row>
    <row r="493" spans="1:2" x14ac:dyDescent="0.2">
      <c r="A493"/>
    </row>
    <row r="494" spans="1:2" x14ac:dyDescent="0.2">
      <c r="A494"/>
    </row>
    <row r="495" spans="1:2" x14ac:dyDescent="0.2">
      <c r="A495"/>
    </row>
    <row r="496" spans="1:2" x14ac:dyDescent="0.2">
      <c r="A496"/>
    </row>
    <row r="497" spans="1:2" x14ac:dyDescent="0.2">
      <c r="A497"/>
    </row>
    <row r="498" spans="1:2" x14ac:dyDescent="0.2">
      <c r="A498"/>
    </row>
    <row r="499" spans="1:2" x14ac:dyDescent="0.2">
      <c r="A499"/>
    </row>
    <row r="500" spans="1:2" x14ac:dyDescent="0.2">
      <c r="A500" s="517" t="s">
        <v>57</v>
      </c>
      <c r="B500" s="520" t="s">
        <v>58</v>
      </c>
    </row>
    <row r="501" spans="1:2" x14ac:dyDescent="0.2">
      <c r="A501"/>
      <c r="B501" t="s">
        <v>59</v>
      </c>
    </row>
    <row r="502" spans="1:2" x14ac:dyDescent="0.2">
      <c r="A502"/>
      <c r="B502" t="s">
        <v>60</v>
      </c>
    </row>
    <row r="503" spans="1:2" x14ac:dyDescent="0.2">
      <c r="A503"/>
    </row>
    <row r="504" spans="1:2" x14ac:dyDescent="0.2">
      <c r="A504"/>
    </row>
    <row r="505" spans="1:2" x14ac:dyDescent="0.2">
      <c r="A505"/>
    </row>
    <row r="506" spans="1:2" x14ac:dyDescent="0.2">
      <c r="A506"/>
    </row>
    <row r="507" spans="1:2" x14ac:dyDescent="0.2">
      <c r="A507"/>
    </row>
    <row r="508" spans="1:2" x14ac:dyDescent="0.2">
      <c r="A508"/>
    </row>
    <row r="509" spans="1:2" x14ac:dyDescent="0.2">
      <c r="A509"/>
    </row>
    <row r="510" spans="1:2" x14ac:dyDescent="0.2">
      <c r="A510"/>
    </row>
    <row r="511" spans="1:2" x14ac:dyDescent="0.2">
      <c r="A511"/>
    </row>
    <row r="512" spans="1:2" x14ac:dyDescent="0.2">
      <c r="A512" s="517" t="s">
        <v>57</v>
      </c>
      <c r="B512" t="s">
        <v>60</v>
      </c>
    </row>
    <row r="513" spans="1:2" x14ac:dyDescent="0.2">
      <c r="A513"/>
    </row>
    <row r="514" spans="1:2" x14ac:dyDescent="0.2">
      <c r="A514"/>
    </row>
    <row r="515" spans="1:2" x14ac:dyDescent="0.2">
      <c r="A515"/>
    </row>
    <row r="516" spans="1:2" x14ac:dyDescent="0.2">
      <c r="A516"/>
    </row>
    <row r="517" spans="1:2" x14ac:dyDescent="0.2">
      <c r="A517"/>
    </row>
    <row r="518" spans="1:2" x14ac:dyDescent="0.2">
      <c r="A518"/>
    </row>
    <row r="519" spans="1:2" x14ac:dyDescent="0.2">
      <c r="A519"/>
    </row>
    <row r="520" spans="1:2" x14ac:dyDescent="0.2">
      <c r="A520"/>
    </row>
    <row r="521" spans="1:2" x14ac:dyDescent="0.2">
      <c r="A521"/>
    </row>
    <row r="522" spans="1:2" x14ac:dyDescent="0.2">
      <c r="A522"/>
    </row>
    <row r="523" spans="1:2" x14ac:dyDescent="0.2">
      <c r="A523"/>
    </row>
    <row r="524" spans="1:2" x14ac:dyDescent="0.2">
      <c r="A524" s="517" t="s">
        <v>57</v>
      </c>
      <c r="B524" s="520" t="s">
        <v>58</v>
      </c>
    </row>
    <row r="525" spans="1:2" x14ac:dyDescent="0.2">
      <c r="A525"/>
      <c r="B525" t="s">
        <v>59</v>
      </c>
    </row>
    <row r="526" spans="1:2" x14ac:dyDescent="0.2">
      <c r="A526"/>
      <c r="B526" t="s">
        <v>60</v>
      </c>
    </row>
    <row r="527" spans="1:2" x14ac:dyDescent="0.2">
      <c r="A527"/>
    </row>
    <row r="528" spans="1:2" x14ac:dyDescent="0.2">
      <c r="A528"/>
    </row>
    <row r="529" spans="1:2" x14ac:dyDescent="0.2">
      <c r="A529"/>
    </row>
    <row r="530" spans="1:2" x14ac:dyDescent="0.2">
      <c r="A530"/>
    </row>
    <row r="531" spans="1:2" x14ac:dyDescent="0.2">
      <c r="A531"/>
    </row>
    <row r="532" spans="1:2" x14ac:dyDescent="0.2">
      <c r="A532" s="517" t="s">
        <v>63</v>
      </c>
    </row>
    <row r="533" spans="1:2" x14ac:dyDescent="0.2">
      <c r="A533"/>
    </row>
    <row r="534" spans="1:2" x14ac:dyDescent="0.2">
      <c r="A534"/>
    </row>
    <row r="535" spans="1:2" x14ac:dyDescent="0.2">
      <c r="A535" s="517" t="s">
        <v>64</v>
      </c>
    </row>
    <row r="536" spans="1:2" x14ac:dyDescent="0.2">
      <c r="A536"/>
    </row>
    <row r="537" spans="1:2" x14ac:dyDescent="0.2">
      <c r="A537"/>
    </row>
    <row r="538" spans="1:2" x14ac:dyDescent="0.2">
      <c r="A538" s="517" t="s">
        <v>65</v>
      </c>
      <c r="B538" t="s">
        <v>51</v>
      </c>
    </row>
    <row r="539" spans="1:2" x14ac:dyDescent="0.2">
      <c r="A539"/>
    </row>
    <row r="540" spans="1:2" x14ac:dyDescent="0.2">
      <c r="A540"/>
    </row>
    <row r="541" spans="1:2" x14ac:dyDescent="0.2">
      <c r="A541"/>
    </row>
    <row r="542" spans="1:2" x14ac:dyDescent="0.2">
      <c r="A542"/>
    </row>
    <row r="543" spans="1:2" x14ac:dyDescent="0.2">
      <c r="A543"/>
    </row>
    <row r="544" spans="1:2" x14ac:dyDescent="0.2">
      <c r="A544"/>
    </row>
    <row r="545" spans="1:2" x14ac:dyDescent="0.2">
      <c r="A545"/>
    </row>
    <row r="546" spans="1:2" x14ac:dyDescent="0.2">
      <c r="A546"/>
    </row>
    <row r="547" spans="1:2" x14ac:dyDescent="0.2">
      <c r="A547"/>
    </row>
    <row r="548" spans="1:2" x14ac:dyDescent="0.2">
      <c r="A548"/>
    </row>
    <row r="549" spans="1:2" x14ac:dyDescent="0.2">
      <c r="A549"/>
    </row>
    <row r="550" spans="1:2" x14ac:dyDescent="0.2">
      <c r="A550"/>
      <c r="B550" s="521" t="s">
        <v>52</v>
      </c>
    </row>
    <row r="551" spans="1:2" x14ac:dyDescent="0.2">
      <c r="A551"/>
      <c r="B551" s="521" t="s">
        <v>66</v>
      </c>
    </row>
    <row r="552" spans="1:2" x14ac:dyDescent="0.2">
      <c r="A552"/>
    </row>
    <row r="553" spans="1:2" x14ac:dyDescent="0.2">
      <c r="A553"/>
    </row>
    <row r="554" spans="1:2" x14ac:dyDescent="0.2">
      <c r="A554"/>
    </row>
    <row r="555" spans="1:2" x14ac:dyDescent="0.2">
      <c r="A555"/>
    </row>
    <row r="556" spans="1:2" x14ac:dyDescent="0.2">
      <c r="A556" s="517" t="s">
        <v>65</v>
      </c>
      <c r="B556" t="s">
        <v>51</v>
      </c>
    </row>
    <row r="557" spans="1:2" x14ac:dyDescent="0.2">
      <c r="A557"/>
    </row>
    <row r="558" spans="1:2" x14ac:dyDescent="0.2">
      <c r="A558"/>
    </row>
    <row r="559" spans="1:2" x14ac:dyDescent="0.2">
      <c r="A559"/>
    </row>
    <row r="560" spans="1:2" x14ac:dyDescent="0.2">
      <c r="A560"/>
    </row>
    <row r="561" spans="1:2" x14ac:dyDescent="0.2">
      <c r="A561"/>
    </row>
    <row r="562" spans="1:2" x14ac:dyDescent="0.2">
      <c r="A562"/>
    </row>
    <row r="563" spans="1:2" x14ac:dyDescent="0.2">
      <c r="A563"/>
    </row>
    <row r="564" spans="1:2" x14ac:dyDescent="0.2">
      <c r="A564"/>
    </row>
    <row r="565" spans="1:2" x14ac:dyDescent="0.2">
      <c r="A565"/>
    </row>
    <row r="566" spans="1:2" x14ac:dyDescent="0.2">
      <c r="A566"/>
    </row>
    <row r="567" spans="1:2" x14ac:dyDescent="0.2">
      <c r="A567"/>
    </row>
    <row r="568" spans="1:2" x14ac:dyDescent="0.2">
      <c r="A568"/>
      <c r="B568" s="521" t="s">
        <v>52</v>
      </c>
    </row>
    <row r="569" spans="1:2" x14ac:dyDescent="0.2">
      <c r="A569"/>
      <c r="B569" s="521" t="s">
        <v>67</v>
      </c>
    </row>
    <row r="570" spans="1:2" x14ac:dyDescent="0.2">
      <c r="A570"/>
    </row>
    <row r="571" spans="1:2" x14ac:dyDescent="0.2">
      <c r="A571"/>
    </row>
    <row r="572" spans="1:2" x14ac:dyDescent="0.2">
      <c r="A572" s="515" t="s">
        <v>41</v>
      </c>
    </row>
    <row r="573" spans="1:2" x14ac:dyDescent="0.2">
      <c r="A573"/>
    </row>
    <row r="574" spans="1:2" x14ac:dyDescent="0.2">
      <c r="A574"/>
    </row>
    <row r="575" spans="1:2" x14ac:dyDescent="0.2">
      <c r="A575"/>
    </row>
    <row r="576" spans="1:2" x14ac:dyDescent="0.2">
      <c r="A576"/>
    </row>
    <row r="577" spans="1:2" x14ac:dyDescent="0.2">
      <c r="A577"/>
    </row>
    <row r="578" spans="1:2" x14ac:dyDescent="0.2">
      <c r="A578"/>
    </row>
    <row r="579" spans="1:2" x14ac:dyDescent="0.2">
      <c r="A579"/>
    </row>
    <row r="580" spans="1:2" x14ac:dyDescent="0.2">
      <c r="A580"/>
    </row>
    <row r="581" spans="1:2" x14ac:dyDescent="0.2">
      <c r="A581" s="517" t="s">
        <v>68</v>
      </c>
    </row>
    <row r="582" spans="1:2" x14ac:dyDescent="0.2">
      <c r="A582"/>
    </row>
    <row r="583" spans="1:2" x14ac:dyDescent="0.2">
      <c r="A583"/>
    </row>
    <row r="584" spans="1:2" x14ac:dyDescent="0.2">
      <c r="A584"/>
    </row>
    <row r="585" spans="1:2" x14ac:dyDescent="0.2">
      <c r="A585" s="517" t="s">
        <v>69</v>
      </c>
      <c r="B585" s="512"/>
    </row>
    <row r="586" spans="1:2" x14ac:dyDescent="0.2">
      <c r="A586" s="517"/>
      <c r="B586" s="518" t="s">
        <v>45</v>
      </c>
    </row>
    <row r="587" spans="1:2" x14ac:dyDescent="0.2">
      <c r="A587"/>
      <c r="B587" t="s">
        <v>46</v>
      </c>
    </row>
    <row r="588" spans="1:2" x14ac:dyDescent="0.2">
      <c r="A588"/>
    </row>
    <row r="589" spans="1:2" x14ac:dyDescent="0.2">
      <c r="A589"/>
    </row>
    <row r="590" spans="1:2" x14ac:dyDescent="0.2">
      <c r="A590"/>
    </row>
    <row r="591" spans="1:2" x14ac:dyDescent="0.2">
      <c r="A591"/>
    </row>
    <row r="592" spans="1:2" x14ac:dyDescent="0.2">
      <c r="A592"/>
    </row>
    <row r="593" spans="1:2" x14ac:dyDescent="0.2">
      <c r="A593"/>
    </row>
    <row r="594" spans="1:2" x14ac:dyDescent="0.2">
      <c r="A594"/>
    </row>
    <row r="595" spans="1:2" x14ac:dyDescent="0.2">
      <c r="A595"/>
    </row>
    <row r="596" spans="1:2" x14ac:dyDescent="0.2">
      <c r="A596"/>
    </row>
    <row r="597" spans="1:2" x14ac:dyDescent="0.2">
      <c r="A597"/>
    </row>
    <row r="598" spans="1:2" x14ac:dyDescent="0.2">
      <c r="A598"/>
      <c r="B598" t="s">
        <v>46</v>
      </c>
    </row>
    <row r="599" spans="1:2" x14ac:dyDescent="0.2">
      <c r="A599" s="517" t="s">
        <v>69</v>
      </c>
    </row>
    <row r="600" spans="1:2" x14ac:dyDescent="0.2">
      <c r="A600" s="517"/>
      <c r="B600" s="518"/>
    </row>
    <row r="601" spans="1:2" x14ac:dyDescent="0.2">
      <c r="A601"/>
    </row>
    <row r="602" spans="1:2" x14ac:dyDescent="0.2">
      <c r="A602"/>
    </row>
    <row r="603" spans="1:2" x14ac:dyDescent="0.2">
      <c r="A603"/>
    </row>
    <row r="604" spans="1:2" x14ac:dyDescent="0.2">
      <c r="A604"/>
    </row>
    <row r="605" spans="1:2" x14ac:dyDescent="0.2">
      <c r="A605"/>
    </row>
    <row r="606" spans="1:2" x14ac:dyDescent="0.2">
      <c r="A606"/>
    </row>
    <row r="607" spans="1:2" x14ac:dyDescent="0.2">
      <c r="A607"/>
    </row>
    <row r="608" spans="1:2" x14ac:dyDescent="0.2">
      <c r="A608"/>
    </row>
    <row r="609" spans="1:2" x14ac:dyDescent="0.2">
      <c r="A609"/>
    </row>
    <row r="610" spans="1:2" x14ac:dyDescent="0.2">
      <c r="A610"/>
    </row>
    <row r="611" spans="1:2" x14ac:dyDescent="0.2">
      <c r="A611"/>
    </row>
    <row r="612" spans="1:2" x14ac:dyDescent="0.2">
      <c r="A612"/>
    </row>
    <row r="613" spans="1:2" x14ac:dyDescent="0.2">
      <c r="A613" s="517" t="s">
        <v>70</v>
      </c>
      <c r="B613" s="512"/>
    </row>
    <row r="614" spans="1:2" x14ac:dyDescent="0.2">
      <c r="A614" s="517"/>
      <c r="B614" s="518" t="s">
        <v>45</v>
      </c>
    </row>
    <row r="615" spans="1:2" x14ac:dyDescent="0.2">
      <c r="A615"/>
      <c r="B615" t="s">
        <v>46</v>
      </c>
    </row>
    <row r="616" spans="1:2" x14ac:dyDescent="0.2">
      <c r="A616"/>
    </row>
    <row r="617" spans="1:2" x14ac:dyDescent="0.2">
      <c r="A617"/>
    </row>
    <row r="618" spans="1:2" x14ac:dyDescent="0.2">
      <c r="A618"/>
    </row>
    <row r="619" spans="1:2" x14ac:dyDescent="0.2">
      <c r="A619"/>
    </row>
    <row r="620" spans="1:2" x14ac:dyDescent="0.2">
      <c r="A620"/>
    </row>
    <row r="621" spans="1:2" x14ac:dyDescent="0.2">
      <c r="A621"/>
    </row>
    <row r="622" spans="1:2" x14ac:dyDescent="0.2">
      <c r="A622"/>
    </row>
    <row r="623" spans="1:2" x14ac:dyDescent="0.2">
      <c r="A623"/>
    </row>
    <row r="624" spans="1:2" x14ac:dyDescent="0.2">
      <c r="A624"/>
    </row>
    <row r="625" spans="1:2" x14ac:dyDescent="0.2">
      <c r="A625"/>
    </row>
    <row r="626" spans="1:2" x14ac:dyDescent="0.2">
      <c r="A626"/>
    </row>
    <row r="627" spans="1:2" x14ac:dyDescent="0.2">
      <c r="A627" s="517" t="s">
        <v>70</v>
      </c>
      <c r="B627" s="512"/>
    </row>
    <row r="628" spans="1:2" x14ac:dyDescent="0.2">
      <c r="A628" s="517"/>
      <c r="B628" t="s">
        <v>46</v>
      </c>
    </row>
    <row r="629" spans="1:2" x14ac:dyDescent="0.2">
      <c r="A629"/>
    </row>
    <row r="630" spans="1:2" x14ac:dyDescent="0.2">
      <c r="A630"/>
    </row>
    <row r="631" spans="1:2" x14ac:dyDescent="0.2">
      <c r="A631"/>
    </row>
    <row r="632" spans="1:2" x14ac:dyDescent="0.2">
      <c r="A632"/>
    </row>
    <row r="633" spans="1:2" x14ac:dyDescent="0.2">
      <c r="A633"/>
    </row>
    <row r="634" spans="1:2" x14ac:dyDescent="0.2">
      <c r="A634"/>
    </row>
    <row r="635" spans="1:2" x14ac:dyDescent="0.2">
      <c r="A635"/>
    </row>
    <row r="636" spans="1:2" x14ac:dyDescent="0.2">
      <c r="A636"/>
    </row>
    <row r="637" spans="1:2" x14ac:dyDescent="0.2">
      <c r="A637"/>
    </row>
    <row r="638" spans="1:2" x14ac:dyDescent="0.2">
      <c r="A638"/>
    </row>
    <row r="639" spans="1:2" x14ac:dyDescent="0.2">
      <c r="A639"/>
    </row>
    <row r="640" spans="1:2" x14ac:dyDescent="0.2">
      <c r="A640"/>
    </row>
    <row r="641" spans="1:1" x14ac:dyDescent="0.2">
      <c r="A641"/>
    </row>
    <row r="642" spans="1:1" x14ac:dyDescent="0.2">
      <c r="A642" s="515" t="s">
        <v>41</v>
      </c>
    </row>
    <row r="643" spans="1:1" x14ac:dyDescent="0.2">
      <c r="A643"/>
    </row>
    <row r="644" spans="1:1" x14ac:dyDescent="0.2">
      <c r="A644"/>
    </row>
    <row r="645" spans="1:1" x14ac:dyDescent="0.2">
      <c r="A645"/>
    </row>
    <row r="646" spans="1:1" x14ac:dyDescent="0.2">
      <c r="A646"/>
    </row>
    <row r="647" spans="1:1" x14ac:dyDescent="0.2">
      <c r="A647"/>
    </row>
    <row r="648" spans="1:1" x14ac:dyDescent="0.2">
      <c r="A648"/>
    </row>
    <row r="649" spans="1:1" x14ac:dyDescent="0.2">
      <c r="A649"/>
    </row>
    <row r="650" spans="1:1" x14ac:dyDescent="0.2">
      <c r="A650"/>
    </row>
    <row r="651" spans="1:1" x14ac:dyDescent="0.2">
      <c r="A651"/>
    </row>
    <row r="652" spans="1:1" x14ac:dyDescent="0.2">
      <c r="A652" s="517" t="s">
        <v>71</v>
      </c>
    </row>
    <row r="653" spans="1:1" x14ac:dyDescent="0.2">
      <c r="A653"/>
    </row>
    <row r="654" spans="1:1" x14ac:dyDescent="0.2">
      <c r="A654"/>
    </row>
    <row r="655" spans="1:1" x14ac:dyDescent="0.2">
      <c r="A655"/>
    </row>
    <row r="656" spans="1:1" x14ac:dyDescent="0.2">
      <c r="A656"/>
    </row>
    <row r="657" spans="1:2" x14ac:dyDescent="0.2">
      <c r="A657"/>
    </row>
    <row r="658" spans="1:2" x14ac:dyDescent="0.2">
      <c r="A658"/>
    </row>
    <row r="659" spans="1:2" x14ac:dyDescent="0.2">
      <c r="A659"/>
    </row>
    <row r="660" spans="1:2" x14ac:dyDescent="0.2">
      <c r="A660"/>
    </row>
    <row r="661" spans="1:2" x14ac:dyDescent="0.2">
      <c r="A661"/>
    </row>
    <row r="662" spans="1:2" x14ac:dyDescent="0.2">
      <c r="A662" s="517" t="s">
        <v>72</v>
      </c>
      <c r="B662" s="520" t="s">
        <v>58</v>
      </c>
    </row>
    <row r="663" spans="1:2" x14ac:dyDescent="0.2">
      <c r="A663"/>
      <c r="B663" t="s">
        <v>59</v>
      </c>
    </row>
    <row r="664" spans="1:2" x14ac:dyDescent="0.2">
      <c r="A664"/>
      <c r="B664" t="s">
        <v>60</v>
      </c>
    </row>
    <row r="665" spans="1:2" x14ac:dyDescent="0.2">
      <c r="A665"/>
    </row>
    <row r="666" spans="1:2" x14ac:dyDescent="0.2">
      <c r="A666"/>
    </row>
    <row r="667" spans="1:2" x14ac:dyDescent="0.2">
      <c r="A667"/>
      <c r="B667" s="521" t="s">
        <v>73</v>
      </c>
    </row>
    <row r="668" spans="1:2" x14ac:dyDescent="0.2">
      <c r="A668"/>
      <c r="B668" s="521" t="s">
        <v>74</v>
      </c>
    </row>
    <row r="669" spans="1:2" x14ac:dyDescent="0.2">
      <c r="A669"/>
    </row>
    <row r="670" spans="1:2" x14ac:dyDescent="0.2">
      <c r="A670"/>
    </row>
    <row r="671" spans="1:2" x14ac:dyDescent="0.2">
      <c r="A671"/>
    </row>
    <row r="672" spans="1:2" x14ac:dyDescent="0.2">
      <c r="A672"/>
    </row>
    <row r="673" spans="1:2" x14ac:dyDescent="0.2">
      <c r="A673"/>
    </row>
    <row r="674" spans="1:2" x14ac:dyDescent="0.2">
      <c r="A674" s="517" t="s">
        <v>72</v>
      </c>
      <c r="B674" t="s">
        <v>60</v>
      </c>
    </row>
    <row r="675" spans="1:2" x14ac:dyDescent="0.2">
      <c r="A675"/>
    </row>
    <row r="676" spans="1:2" x14ac:dyDescent="0.2">
      <c r="A676"/>
    </row>
    <row r="677" spans="1:2" x14ac:dyDescent="0.2">
      <c r="A677"/>
    </row>
    <row r="678" spans="1:2" x14ac:dyDescent="0.2">
      <c r="A678"/>
    </row>
    <row r="679" spans="1:2" x14ac:dyDescent="0.2">
      <c r="A679"/>
    </row>
    <row r="680" spans="1:2" x14ac:dyDescent="0.2">
      <c r="A680"/>
    </row>
    <row r="681" spans="1:2" x14ac:dyDescent="0.2">
      <c r="A681" s="517" t="s">
        <v>75</v>
      </c>
    </row>
    <row r="682" spans="1:2" x14ac:dyDescent="0.2">
      <c r="A682"/>
    </row>
    <row r="683" spans="1:2" x14ac:dyDescent="0.2">
      <c r="A683"/>
    </row>
    <row r="684" spans="1:2" x14ac:dyDescent="0.2">
      <c r="A684"/>
    </row>
    <row r="685" spans="1:2" x14ac:dyDescent="0.2">
      <c r="A685"/>
    </row>
    <row r="686" spans="1:2" x14ac:dyDescent="0.2">
      <c r="A686"/>
    </row>
    <row r="687" spans="1:2" x14ac:dyDescent="0.2">
      <c r="A687"/>
    </row>
    <row r="688" spans="1:2" x14ac:dyDescent="0.2">
      <c r="A688" s="517" t="s">
        <v>72</v>
      </c>
      <c r="B688" s="520" t="s">
        <v>58</v>
      </c>
    </row>
    <row r="689" spans="1:2" x14ac:dyDescent="0.2">
      <c r="A689"/>
      <c r="B689" t="s">
        <v>59</v>
      </c>
    </row>
    <row r="690" spans="1:2" x14ac:dyDescent="0.2">
      <c r="A690"/>
      <c r="B690" t="s">
        <v>60</v>
      </c>
    </row>
    <row r="691" spans="1:2" x14ac:dyDescent="0.2">
      <c r="A691"/>
    </row>
    <row r="692" spans="1:2" x14ac:dyDescent="0.2">
      <c r="A692"/>
    </row>
    <row r="693" spans="1:2" x14ac:dyDescent="0.2">
      <c r="A693"/>
    </row>
    <row r="694" spans="1:2" x14ac:dyDescent="0.2">
      <c r="A694"/>
      <c r="B694" s="521" t="s">
        <v>76</v>
      </c>
    </row>
    <row r="695" spans="1:2" x14ac:dyDescent="0.2">
      <c r="A695"/>
      <c r="B695" s="521" t="s">
        <v>77</v>
      </c>
    </row>
    <row r="696" spans="1:2" x14ac:dyDescent="0.2">
      <c r="A696"/>
    </row>
    <row r="697" spans="1:2" x14ac:dyDescent="0.2">
      <c r="A697"/>
    </row>
    <row r="698" spans="1:2" x14ac:dyDescent="0.2">
      <c r="A698"/>
    </row>
    <row r="699" spans="1:2" x14ac:dyDescent="0.2">
      <c r="A699"/>
    </row>
    <row r="700" spans="1:2" x14ac:dyDescent="0.2">
      <c r="A700" s="517" t="s">
        <v>72</v>
      </c>
      <c r="B700" t="s">
        <v>60</v>
      </c>
    </row>
    <row r="701" spans="1:2" x14ac:dyDescent="0.2">
      <c r="A701"/>
    </row>
    <row r="702" spans="1:2" x14ac:dyDescent="0.2">
      <c r="A702"/>
    </row>
    <row r="703" spans="1:2" x14ac:dyDescent="0.2">
      <c r="A703"/>
    </row>
    <row r="704" spans="1:2" x14ac:dyDescent="0.2">
      <c r="A704"/>
    </row>
    <row r="705" spans="1:2" x14ac:dyDescent="0.2">
      <c r="A705"/>
    </row>
    <row r="706" spans="1:2" x14ac:dyDescent="0.2">
      <c r="A706"/>
    </row>
    <row r="707" spans="1:2" x14ac:dyDescent="0.2">
      <c r="A707"/>
    </row>
    <row r="708" spans="1:2" x14ac:dyDescent="0.2">
      <c r="A708"/>
    </row>
    <row r="709" spans="1:2" x14ac:dyDescent="0.2">
      <c r="A709"/>
    </row>
    <row r="710" spans="1:2" x14ac:dyDescent="0.2">
      <c r="A710"/>
    </row>
    <row r="711" spans="1:2" x14ac:dyDescent="0.2">
      <c r="A711"/>
    </row>
    <row r="712" spans="1:2" x14ac:dyDescent="0.2">
      <c r="A712"/>
    </row>
    <row r="713" spans="1:2" x14ac:dyDescent="0.2">
      <c r="A713"/>
    </row>
    <row r="714" spans="1:2" x14ac:dyDescent="0.2">
      <c r="A714" s="517" t="s">
        <v>72</v>
      </c>
      <c r="B714" s="520" t="s">
        <v>58</v>
      </c>
    </row>
    <row r="715" spans="1:2" x14ac:dyDescent="0.2">
      <c r="A715"/>
      <c r="B715" t="s">
        <v>59</v>
      </c>
    </row>
    <row r="716" spans="1:2" x14ac:dyDescent="0.2">
      <c r="A716"/>
      <c r="B716" t="s">
        <v>60</v>
      </c>
    </row>
    <row r="717" spans="1:2" x14ac:dyDescent="0.2">
      <c r="A717"/>
    </row>
    <row r="718" spans="1:2" x14ac:dyDescent="0.2">
      <c r="A718"/>
    </row>
    <row r="719" spans="1:2" x14ac:dyDescent="0.2">
      <c r="A719"/>
    </row>
    <row r="720" spans="1:2" x14ac:dyDescent="0.2">
      <c r="A720"/>
    </row>
    <row r="721" spans="1:2" x14ac:dyDescent="0.2">
      <c r="A721"/>
    </row>
    <row r="722" spans="1:2" x14ac:dyDescent="0.2">
      <c r="A722"/>
    </row>
    <row r="723" spans="1:2" x14ac:dyDescent="0.2">
      <c r="A723"/>
    </row>
    <row r="724" spans="1:2" x14ac:dyDescent="0.2">
      <c r="A724"/>
    </row>
    <row r="725" spans="1:2" x14ac:dyDescent="0.2">
      <c r="A725" s="517" t="s">
        <v>78</v>
      </c>
    </row>
    <row r="726" spans="1:2" x14ac:dyDescent="0.2">
      <c r="A726"/>
    </row>
    <row r="727" spans="1:2" x14ac:dyDescent="0.2">
      <c r="A727"/>
    </row>
    <row r="728" spans="1:2" x14ac:dyDescent="0.2">
      <c r="A728"/>
    </row>
    <row r="729" spans="1:2" x14ac:dyDescent="0.2">
      <c r="A729"/>
    </row>
    <row r="730" spans="1:2" x14ac:dyDescent="0.2">
      <c r="A730"/>
      <c r="B730" t="s">
        <v>51</v>
      </c>
    </row>
    <row r="731" spans="1:2" x14ac:dyDescent="0.2">
      <c r="A731" s="517" t="s">
        <v>79</v>
      </c>
      <c r="B731" s="512"/>
    </row>
    <row r="732" spans="1:2" x14ac:dyDescent="0.2">
      <c r="A732" s="517"/>
      <c r="B732" s="518"/>
    </row>
    <row r="733" spans="1:2" x14ac:dyDescent="0.2">
      <c r="A733"/>
    </row>
    <row r="734" spans="1:2" x14ac:dyDescent="0.2">
      <c r="A734"/>
    </row>
    <row r="735" spans="1:2" x14ac:dyDescent="0.2">
      <c r="A735"/>
    </row>
    <row r="736" spans="1:2" x14ac:dyDescent="0.2">
      <c r="A736"/>
    </row>
    <row r="737" spans="1:2" x14ac:dyDescent="0.2">
      <c r="A737"/>
    </row>
    <row r="738" spans="1:2" x14ac:dyDescent="0.2">
      <c r="A738"/>
      <c r="B738" s="521" t="s">
        <v>80</v>
      </c>
    </row>
    <row r="739" spans="1:2" x14ac:dyDescent="0.2">
      <c r="A739"/>
      <c r="B739" s="522">
        <v>46.5</v>
      </c>
    </row>
    <row r="740" spans="1:2" x14ac:dyDescent="0.2">
      <c r="A740"/>
    </row>
    <row r="741" spans="1:2" x14ac:dyDescent="0.2">
      <c r="A741"/>
    </row>
    <row r="742" spans="1:2" x14ac:dyDescent="0.2">
      <c r="A742"/>
    </row>
    <row r="743" spans="1:2" x14ac:dyDescent="0.2">
      <c r="A743"/>
      <c r="B743" t="s">
        <v>51</v>
      </c>
    </row>
    <row r="744" spans="1:2" x14ac:dyDescent="0.2">
      <c r="A744" s="517" t="s">
        <v>79</v>
      </c>
      <c r="B744" s="512"/>
    </row>
    <row r="745" spans="1:2" x14ac:dyDescent="0.2">
      <c r="A745" s="517"/>
      <c r="B745" s="518"/>
    </row>
    <row r="746" spans="1:2" x14ac:dyDescent="0.2">
      <c r="A746"/>
    </row>
    <row r="747" spans="1:2" x14ac:dyDescent="0.2">
      <c r="A747"/>
    </row>
    <row r="748" spans="1:2" x14ac:dyDescent="0.2">
      <c r="A748"/>
    </row>
    <row r="749" spans="1:2" x14ac:dyDescent="0.2">
      <c r="A749"/>
    </row>
    <row r="750" spans="1:2" x14ac:dyDescent="0.2">
      <c r="A750"/>
    </row>
    <row r="751" spans="1:2" x14ac:dyDescent="0.2">
      <c r="A751" s="517" t="s">
        <v>81</v>
      </c>
      <c r="B751" s="521" t="s">
        <v>80</v>
      </c>
    </row>
    <row r="752" spans="1:2" x14ac:dyDescent="0.2">
      <c r="A752"/>
      <c r="B752" s="522">
        <v>46.5</v>
      </c>
    </row>
    <row r="753" spans="1:2" x14ac:dyDescent="0.2">
      <c r="A753"/>
    </row>
    <row r="754" spans="1:2" x14ac:dyDescent="0.2">
      <c r="A754"/>
    </row>
    <row r="755" spans="1:2" x14ac:dyDescent="0.2">
      <c r="A755"/>
    </row>
    <row r="756" spans="1:2" x14ac:dyDescent="0.2">
      <c r="A756"/>
      <c r="B756" t="s">
        <v>51</v>
      </c>
    </row>
    <row r="757" spans="1:2" x14ac:dyDescent="0.2">
      <c r="A757" s="517" t="s">
        <v>79</v>
      </c>
      <c r="B757" s="512"/>
    </row>
    <row r="758" spans="1:2" x14ac:dyDescent="0.2">
      <c r="A758" s="517"/>
      <c r="B758" s="518"/>
    </row>
    <row r="759" spans="1:2" x14ac:dyDescent="0.2">
      <c r="A759"/>
    </row>
    <row r="760" spans="1:2" x14ac:dyDescent="0.2">
      <c r="A760"/>
    </row>
    <row r="761" spans="1:2" x14ac:dyDescent="0.2">
      <c r="A761"/>
    </row>
    <row r="762" spans="1:2" x14ac:dyDescent="0.2">
      <c r="A762"/>
    </row>
    <row r="763" spans="1:2" x14ac:dyDescent="0.2">
      <c r="A763"/>
    </row>
    <row r="764" spans="1:2" x14ac:dyDescent="0.2">
      <c r="A764"/>
      <c r="B764" s="521" t="s">
        <v>80</v>
      </c>
    </row>
    <row r="765" spans="1:2" x14ac:dyDescent="0.2">
      <c r="A765"/>
      <c r="B765" s="522">
        <v>46.5</v>
      </c>
    </row>
    <row r="766" spans="1:2" x14ac:dyDescent="0.2">
      <c r="A766"/>
    </row>
    <row r="767" spans="1:2" x14ac:dyDescent="0.2">
      <c r="A767"/>
    </row>
    <row r="768" spans="1:2" x14ac:dyDescent="0.2">
      <c r="A768"/>
    </row>
    <row r="769" spans="1:2" x14ac:dyDescent="0.2">
      <c r="A769"/>
    </row>
    <row r="770" spans="1:2" x14ac:dyDescent="0.2">
      <c r="A770"/>
    </row>
    <row r="771" spans="1:2" x14ac:dyDescent="0.2">
      <c r="A771"/>
    </row>
    <row r="772" spans="1:2" x14ac:dyDescent="0.2">
      <c r="A772"/>
    </row>
    <row r="773" spans="1:2" x14ac:dyDescent="0.2">
      <c r="A773"/>
    </row>
    <row r="774" spans="1:2" x14ac:dyDescent="0.2">
      <c r="A774"/>
      <c r="B774" t="s">
        <v>51</v>
      </c>
    </row>
    <row r="775" spans="1:2" x14ac:dyDescent="0.2">
      <c r="A775" s="517" t="s">
        <v>82</v>
      </c>
    </row>
    <row r="776" spans="1:2" x14ac:dyDescent="0.2">
      <c r="A776"/>
    </row>
    <row r="777" spans="1:2" x14ac:dyDescent="0.2">
      <c r="A777"/>
    </row>
    <row r="778" spans="1:2" x14ac:dyDescent="0.2">
      <c r="A778"/>
    </row>
    <row r="779" spans="1:2" x14ac:dyDescent="0.2">
      <c r="A779"/>
    </row>
    <row r="780" spans="1:2" x14ac:dyDescent="0.2">
      <c r="A780"/>
    </row>
    <row r="781" spans="1:2" x14ac:dyDescent="0.2">
      <c r="A781"/>
    </row>
    <row r="782" spans="1:2" x14ac:dyDescent="0.2">
      <c r="A782"/>
    </row>
    <row r="783" spans="1:2" x14ac:dyDescent="0.2">
      <c r="A783"/>
    </row>
    <row r="784" spans="1:2" x14ac:dyDescent="0.2">
      <c r="A784"/>
    </row>
    <row r="785" spans="1:2" x14ac:dyDescent="0.2">
      <c r="A785"/>
    </row>
    <row r="786" spans="1:2" x14ac:dyDescent="0.2">
      <c r="A786"/>
    </row>
    <row r="787" spans="1:2" x14ac:dyDescent="0.2">
      <c r="A787"/>
    </row>
    <row r="788" spans="1:2" x14ac:dyDescent="0.2">
      <c r="A788"/>
    </row>
    <row r="789" spans="1:2" x14ac:dyDescent="0.2">
      <c r="A789"/>
    </row>
    <row r="790" spans="1:2" x14ac:dyDescent="0.2">
      <c r="A790"/>
    </row>
    <row r="791" spans="1:2" x14ac:dyDescent="0.2">
      <c r="A791"/>
    </row>
    <row r="792" spans="1:2" x14ac:dyDescent="0.2">
      <c r="A792"/>
      <c r="B792" s="521" t="s">
        <v>83</v>
      </c>
    </row>
    <row r="793" spans="1:2" x14ac:dyDescent="0.2">
      <c r="A793"/>
      <c r="B793" s="521" t="s">
        <v>84</v>
      </c>
    </row>
    <row r="794" spans="1:2" x14ac:dyDescent="0.2">
      <c r="A794"/>
    </row>
    <row r="795" spans="1:2" x14ac:dyDescent="0.2">
      <c r="A795"/>
    </row>
    <row r="796" spans="1:2" x14ac:dyDescent="0.2">
      <c r="A796" s="517" t="s">
        <v>85</v>
      </c>
    </row>
    <row r="797" spans="1:2" x14ac:dyDescent="0.2">
      <c r="A797"/>
    </row>
    <row r="798" spans="1:2" x14ac:dyDescent="0.2">
      <c r="A798"/>
    </row>
    <row r="799" spans="1:2" x14ac:dyDescent="0.2">
      <c r="A799"/>
    </row>
    <row r="800" spans="1:2" x14ac:dyDescent="0.2">
      <c r="A800"/>
    </row>
    <row r="801" spans="1:2" x14ac:dyDescent="0.2">
      <c r="A801"/>
    </row>
    <row r="802" spans="1:2" x14ac:dyDescent="0.2">
      <c r="A802"/>
    </row>
    <row r="803" spans="1:2" x14ac:dyDescent="0.2">
      <c r="A803"/>
    </row>
    <row r="804" spans="1:2" x14ac:dyDescent="0.2">
      <c r="A804"/>
    </row>
    <row r="805" spans="1:2" x14ac:dyDescent="0.2">
      <c r="A805" s="517" t="s">
        <v>86</v>
      </c>
      <c r="B805" s="512"/>
    </row>
    <row r="806" spans="1:2" x14ac:dyDescent="0.2">
      <c r="A806" s="517"/>
      <c r="B806" s="518" t="s">
        <v>45</v>
      </c>
    </row>
    <row r="807" spans="1:2" x14ac:dyDescent="0.2">
      <c r="A807"/>
      <c r="B807" t="s">
        <v>46</v>
      </c>
    </row>
    <row r="808" spans="1:2" x14ac:dyDescent="0.2">
      <c r="A808"/>
    </row>
    <row r="809" spans="1:2" x14ac:dyDescent="0.2">
      <c r="A809"/>
    </row>
    <row r="810" spans="1:2" x14ac:dyDescent="0.2">
      <c r="A810"/>
    </row>
    <row r="811" spans="1:2" x14ac:dyDescent="0.2">
      <c r="A811"/>
    </row>
    <row r="812" spans="1:2" x14ac:dyDescent="0.2">
      <c r="A812"/>
    </row>
    <row r="813" spans="1:2" x14ac:dyDescent="0.2">
      <c r="A813"/>
    </row>
    <row r="814" spans="1:2" x14ac:dyDescent="0.2">
      <c r="A814"/>
    </row>
    <row r="815" spans="1:2" x14ac:dyDescent="0.2">
      <c r="A815"/>
    </row>
    <row r="816" spans="1:2" x14ac:dyDescent="0.2">
      <c r="A816"/>
    </row>
    <row r="817" spans="1:2" x14ac:dyDescent="0.2">
      <c r="A817"/>
    </row>
    <row r="818" spans="1:2" x14ac:dyDescent="0.2">
      <c r="A818"/>
    </row>
    <row r="819" spans="1:2" x14ac:dyDescent="0.2">
      <c r="A819" s="517" t="s">
        <v>86</v>
      </c>
      <c r="B819" s="512"/>
    </row>
    <row r="820" spans="1:2" x14ac:dyDescent="0.2">
      <c r="A820" s="517"/>
      <c r="B820" t="s">
        <v>46</v>
      </c>
    </row>
    <row r="821" spans="1:2" x14ac:dyDescent="0.2">
      <c r="A821"/>
    </row>
    <row r="822" spans="1:2" x14ac:dyDescent="0.2">
      <c r="A822"/>
    </row>
    <row r="823" spans="1:2" x14ac:dyDescent="0.2">
      <c r="A823"/>
    </row>
    <row r="824" spans="1:2" x14ac:dyDescent="0.2">
      <c r="A824"/>
    </row>
    <row r="825" spans="1:2" x14ac:dyDescent="0.2">
      <c r="A825"/>
    </row>
    <row r="826" spans="1:2" x14ac:dyDescent="0.2">
      <c r="A826"/>
    </row>
    <row r="827" spans="1:2" x14ac:dyDescent="0.2">
      <c r="A827"/>
    </row>
    <row r="828" spans="1:2" x14ac:dyDescent="0.2">
      <c r="A828"/>
    </row>
    <row r="829" spans="1:2" x14ac:dyDescent="0.2">
      <c r="A829"/>
    </row>
    <row r="830" spans="1:2" x14ac:dyDescent="0.2">
      <c r="A830"/>
      <c r="B830" t="s">
        <v>60</v>
      </c>
    </row>
    <row r="831" spans="1:2" x14ac:dyDescent="0.2">
      <c r="A831" s="517" t="s">
        <v>87</v>
      </c>
      <c r="B831" s="512"/>
    </row>
    <row r="832" spans="1:2" x14ac:dyDescent="0.2">
      <c r="A832" s="517"/>
      <c r="B832" s="518"/>
    </row>
    <row r="833" spans="1:2" x14ac:dyDescent="0.2">
      <c r="A833"/>
    </row>
    <row r="834" spans="1:2" x14ac:dyDescent="0.2">
      <c r="A834"/>
    </row>
    <row r="835" spans="1:2" x14ac:dyDescent="0.2">
      <c r="A835"/>
    </row>
    <row r="836" spans="1:2" x14ac:dyDescent="0.2">
      <c r="A836"/>
    </row>
    <row r="837" spans="1:2" x14ac:dyDescent="0.2">
      <c r="A837"/>
    </row>
    <row r="838" spans="1:2" x14ac:dyDescent="0.2">
      <c r="A838"/>
      <c r="B838" s="521" t="s">
        <v>80</v>
      </c>
    </row>
    <row r="839" spans="1:2" x14ac:dyDescent="0.2">
      <c r="A839"/>
      <c r="B839" s="523">
        <v>7.72</v>
      </c>
    </row>
    <row r="840" spans="1:2" x14ac:dyDescent="0.2">
      <c r="A840"/>
    </row>
    <row r="841" spans="1:2" x14ac:dyDescent="0.2">
      <c r="A841"/>
    </row>
    <row r="842" spans="1:2" x14ac:dyDescent="0.2">
      <c r="A842"/>
    </row>
    <row r="843" spans="1:2" x14ac:dyDescent="0.2">
      <c r="A843"/>
    </row>
    <row r="844" spans="1:2" x14ac:dyDescent="0.2">
      <c r="A844"/>
    </row>
    <row r="845" spans="1:2" x14ac:dyDescent="0.2">
      <c r="A845" s="517" t="s">
        <v>88</v>
      </c>
      <c r="B845" s="512"/>
    </row>
    <row r="846" spans="1:2" x14ac:dyDescent="0.2">
      <c r="A846" s="517"/>
      <c r="B846" s="518" t="s">
        <v>45</v>
      </c>
    </row>
    <row r="847" spans="1:2" x14ac:dyDescent="0.2">
      <c r="A847"/>
      <c r="B847" t="s">
        <v>46</v>
      </c>
    </row>
    <row r="848" spans="1:2" x14ac:dyDescent="0.2">
      <c r="A848"/>
    </row>
    <row r="849" spans="1:2" x14ac:dyDescent="0.2">
      <c r="A849"/>
    </row>
    <row r="850" spans="1:2" x14ac:dyDescent="0.2">
      <c r="A850"/>
    </row>
    <row r="851" spans="1:2" x14ac:dyDescent="0.2">
      <c r="A851"/>
    </row>
    <row r="852" spans="1:2" x14ac:dyDescent="0.2">
      <c r="A852"/>
    </row>
    <row r="853" spans="1:2" x14ac:dyDescent="0.2">
      <c r="A853"/>
    </row>
    <row r="854" spans="1:2" x14ac:dyDescent="0.2">
      <c r="A854"/>
    </row>
    <row r="855" spans="1:2" x14ac:dyDescent="0.2">
      <c r="A855"/>
    </row>
    <row r="856" spans="1:2" x14ac:dyDescent="0.2">
      <c r="A856"/>
    </row>
    <row r="857" spans="1:2" x14ac:dyDescent="0.2">
      <c r="A857"/>
    </row>
    <row r="858" spans="1:2" x14ac:dyDescent="0.2">
      <c r="A858"/>
    </row>
    <row r="859" spans="1:2" x14ac:dyDescent="0.2">
      <c r="A859" s="517" t="s">
        <v>88</v>
      </c>
      <c r="B859" s="512"/>
    </row>
    <row r="860" spans="1:2" x14ac:dyDescent="0.2">
      <c r="A860" s="517"/>
      <c r="B860" t="s">
        <v>46</v>
      </c>
    </row>
    <row r="861" spans="1:2" x14ac:dyDescent="0.2">
      <c r="A861"/>
    </row>
    <row r="862" spans="1:2" x14ac:dyDescent="0.2">
      <c r="A862"/>
    </row>
    <row r="863" spans="1:2" x14ac:dyDescent="0.2">
      <c r="A863"/>
    </row>
    <row r="864" spans="1:2" x14ac:dyDescent="0.2">
      <c r="A864"/>
    </row>
    <row r="865" spans="1:2" x14ac:dyDescent="0.2">
      <c r="A865"/>
    </row>
    <row r="866" spans="1:2" x14ac:dyDescent="0.2">
      <c r="A866"/>
    </row>
    <row r="867" spans="1:2" x14ac:dyDescent="0.2">
      <c r="A867"/>
    </row>
    <row r="868" spans="1:2" x14ac:dyDescent="0.2">
      <c r="A868"/>
    </row>
    <row r="869" spans="1:2" x14ac:dyDescent="0.2">
      <c r="A869" s="517" t="s">
        <v>89</v>
      </c>
    </row>
    <row r="870" spans="1:2" x14ac:dyDescent="0.2">
      <c r="A870"/>
    </row>
    <row r="871" spans="1:2" x14ac:dyDescent="0.2">
      <c r="A871"/>
    </row>
    <row r="872" spans="1:2" x14ac:dyDescent="0.2">
      <c r="A872"/>
    </row>
    <row r="873" spans="1:2" x14ac:dyDescent="0.2">
      <c r="A873"/>
    </row>
    <row r="874" spans="1:2" x14ac:dyDescent="0.2">
      <c r="A874"/>
      <c r="B874" t="s">
        <v>60</v>
      </c>
    </row>
    <row r="875" spans="1:2" x14ac:dyDescent="0.2">
      <c r="A875" s="517" t="s">
        <v>90</v>
      </c>
      <c r="B875" s="512"/>
    </row>
    <row r="876" spans="1:2" x14ac:dyDescent="0.2">
      <c r="A876" s="517"/>
      <c r="B876" s="518"/>
    </row>
    <row r="877" spans="1:2" x14ac:dyDescent="0.2">
      <c r="A877"/>
    </row>
    <row r="878" spans="1:2" x14ac:dyDescent="0.2">
      <c r="A878"/>
    </row>
    <row r="879" spans="1:2" x14ac:dyDescent="0.2">
      <c r="A879"/>
    </row>
    <row r="880" spans="1:2" x14ac:dyDescent="0.2">
      <c r="A880"/>
    </row>
    <row r="881" spans="1:2" x14ac:dyDescent="0.2">
      <c r="A881"/>
    </row>
    <row r="882" spans="1:2" x14ac:dyDescent="0.2">
      <c r="A882"/>
      <c r="B882" s="521" t="s">
        <v>83</v>
      </c>
    </row>
    <row r="883" spans="1:2" x14ac:dyDescent="0.2">
      <c r="A883"/>
      <c r="B883" s="523">
        <v>8.16</v>
      </c>
    </row>
    <row r="884" spans="1:2" x14ac:dyDescent="0.2">
      <c r="A884"/>
    </row>
    <row r="885" spans="1:2" x14ac:dyDescent="0.2">
      <c r="A885"/>
    </row>
    <row r="886" spans="1:2" x14ac:dyDescent="0.2">
      <c r="A886"/>
    </row>
    <row r="887" spans="1:2" x14ac:dyDescent="0.2">
      <c r="A887"/>
    </row>
    <row r="888" spans="1:2" x14ac:dyDescent="0.2">
      <c r="A888"/>
    </row>
    <row r="889" spans="1:2" x14ac:dyDescent="0.2">
      <c r="A889"/>
    </row>
    <row r="890" spans="1:2" x14ac:dyDescent="0.2">
      <c r="A890"/>
    </row>
    <row r="891" spans="1:2" x14ac:dyDescent="0.2">
      <c r="A891"/>
    </row>
    <row r="892" spans="1:2" x14ac:dyDescent="0.2">
      <c r="A892" s="515" t="s">
        <v>41</v>
      </c>
    </row>
    <row r="893" spans="1:2" x14ac:dyDescent="0.2">
      <c r="A893"/>
    </row>
    <row r="894" spans="1:2" x14ac:dyDescent="0.2">
      <c r="A894"/>
    </row>
    <row r="895" spans="1:2" x14ac:dyDescent="0.2">
      <c r="A895"/>
    </row>
    <row r="896" spans="1:2" x14ac:dyDescent="0.2">
      <c r="A896" s="517" t="s">
        <v>91</v>
      </c>
    </row>
    <row r="897" spans="1:2" x14ac:dyDescent="0.2">
      <c r="A897"/>
    </row>
    <row r="898" spans="1:2" x14ac:dyDescent="0.2">
      <c r="A898"/>
    </row>
    <row r="899" spans="1:2" x14ac:dyDescent="0.2">
      <c r="A899"/>
    </row>
    <row r="900" spans="1:2" x14ac:dyDescent="0.2">
      <c r="A900"/>
    </row>
    <row r="901" spans="1:2" x14ac:dyDescent="0.2">
      <c r="A901"/>
    </row>
    <row r="902" spans="1:2" x14ac:dyDescent="0.2">
      <c r="A902"/>
    </row>
    <row r="903" spans="1:2" x14ac:dyDescent="0.2">
      <c r="A903"/>
    </row>
    <row r="904" spans="1:2" x14ac:dyDescent="0.2">
      <c r="A904"/>
    </row>
    <row r="905" spans="1:2" x14ac:dyDescent="0.2">
      <c r="A905"/>
    </row>
    <row r="906" spans="1:2" x14ac:dyDescent="0.2">
      <c r="A906" s="517" t="s">
        <v>92</v>
      </c>
      <c r="B906" t="s">
        <v>60</v>
      </c>
    </row>
    <row r="907" spans="1:2" x14ac:dyDescent="0.2">
      <c r="A907"/>
    </row>
    <row r="908" spans="1:2" x14ac:dyDescent="0.2">
      <c r="A908"/>
    </row>
    <row r="909" spans="1:2" x14ac:dyDescent="0.2">
      <c r="A909"/>
    </row>
    <row r="910" spans="1:2" x14ac:dyDescent="0.2">
      <c r="A910"/>
    </row>
    <row r="911" spans="1:2" x14ac:dyDescent="0.2">
      <c r="A911"/>
    </row>
    <row r="912" spans="1:2" x14ac:dyDescent="0.2">
      <c r="A912"/>
    </row>
    <row r="913" spans="1:2" x14ac:dyDescent="0.2">
      <c r="A913"/>
      <c r="B913" s="521" t="s">
        <v>83</v>
      </c>
    </row>
    <row r="914" spans="1:2" x14ac:dyDescent="0.2">
      <c r="A914"/>
      <c r="B914" s="522">
        <v>29.2</v>
      </c>
    </row>
    <row r="915" spans="1:2" x14ac:dyDescent="0.2">
      <c r="A915"/>
    </row>
    <row r="916" spans="1:2" x14ac:dyDescent="0.2">
      <c r="A916"/>
    </row>
    <row r="917" spans="1:2" x14ac:dyDescent="0.2">
      <c r="A917"/>
    </row>
    <row r="918" spans="1:2" x14ac:dyDescent="0.2">
      <c r="A918" s="517" t="s">
        <v>92</v>
      </c>
      <c r="B918" t="s">
        <v>60</v>
      </c>
    </row>
    <row r="919" spans="1:2" x14ac:dyDescent="0.2">
      <c r="A919"/>
    </row>
    <row r="920" spans="1:2" x14ac:dyDescent="0.2">
      <c r="A920"/>
    </row>
    <row r="921" spans="1:2" x14ac:dyDescent="0.2">
      <c r="A921"/>
    </row>
    <row r="922" spans="1:2" x14ac:dyDescent="0.2">
      <c r="A922"/>
    </row>
    <row r="923" spans="1:2" x14ac:dyDescent="0.2">
      <c r="A923"/>
    </row>
    <row r="924" spans="1:2" x14ac:dyDescent="0.2">
      <c r="A924"/>
    </row>
    <row r="925" spans="1:2" x14ac:dyDescent="0.2">
      <c r="A925"/>
      <c r="B925" s="521" t="s">
        <v>83</v>
      </c>
    </row>
    <row r="926" spans="1:2" x14ac:dyDescent="0.2">
      <c r="A926"/>
      <c r="B926" s="522">
        <v>29.59</v>
      </c>
    </row>
    <row r="927" spans="1:2" x14ac:dyDescent="0.2">
      <c r="A927" s="517" t="s">
        <v>93</v>
      </c>
    </row>
    <row r="928" spans="1:2" x14ac:dyDescent="0.2">
      <c r="A928"/>
    </row>
    <row r="929" spans="1:2" x14ac:dyDescent="0.2">
      <c r="A929"/>
    </row>
    <row r="930" spans="1:2" x14ac:dyDescent="0.2">
      <c r="A930" s="517" t="s">
        <v>92</v>
      </c>
      <c r="B930" t="s">
        <v>60</v>
      </c>
    </row>
    <row r="931" spans="1:2" x14ac:dyDescent="0.2">
      <c r="A931"/>
    </row>
    <row r="932" spans="1:2" x14ac:dyDescent="0.2">
      <c r="A932"/>
    </row>
    <row r="933" spans="1:2" x14ac:dyDescent="0.2">
      <c r="A933"/>
    </row>
    <row r="934" spans="1:2" x14ac:dyDescent="0.2">
      <c r="A934"/>
    </row>
    <row r="935" spans="1:2" x14ac:dyDescent="0.2">
      <c r="A935" s="517" t="s">
        <v>94</v>
      </c>
    </row>
    <row r="936" spans="1:2" x14ac:dyDescent="0.2">
      <c r="A936"/>
    </row>
    <row r="937" spans="1:2" x14ac:dyDescent="0.2">
      <c r="A937"/>
      <c r="B937" s="521" t="s">
        <v>83</v>
      </c>
    </row>
    <row r="938" spans="1:2" x14ac:dyDescent="0.2">
      <c r="A938"/>
      <c r="B938" s="522">
        <v>30.79</v>
      </c>
    </row>
    <row r="939" spans="1:2" x14ac:dyDescent="0.2">
      <c r="A939"/>
    </row>
    <row r="940" spans="1:2" x14ac:dyDescent="0.2">
      <c r="A940"/>
    </row>
    <row r="941" spans="1:2" x14ac:dyDescent="0.2">
      <c r="A941"/>
    </row>
    <row r="942" spans="1:2" x14ac:dyDescent="0.2">
      <c r="A942" s="517" t="s">
        <v>92</v>
      </c>
      <c r="B942" t="s">
        <v>60</v>
      </c>
    </row>
    <row r="943" spans="1:2" x14ac:dyDescent="0.2">
      <c r="A943"/>
    </row>
    <row r="944" spans="1:2" x14ac:dyDescent="0.2">
      <c r="A944"/>
    </row>
    <row r="945" spans="1:2" x14ac:dyDescent="0.2">
      <c r="A945"/>
    </row>
    <row r="946" spans="1:2" x14ac:dyDescent="0.2">
      <c r="A946"/>
    </row>
    <row r="947" spans="1:2" x14ac:dyDescent="0.2">
      <c r="A947"/>
    </row>
    <row r="948" spans="1:2" x14ac:dyDescent="0.2">
      <c r="A948"/>
    </row>
    <row r="949" spans="1:2" x14ac:dyDescent="0.2">
      <c r="A949"/>
      <c r="B949" s="521" t="s">
        <v>83</v>
      </c>
    </row>
    <row r="950" spans="1:2" x14ac:dyDescent="0.2">
      <c r="A950"/>
      <c r="B950" s="522">
        <v>32.090000000000003</v>
      </c>
    </row>
    <row r="951" spans="1:2" x14ac:dyDescent="0.2">
      <c r="A951" s="517" t="s">
        <v>95</v>
      </c>
    </row>
    <row r="952" spans="1:2" x14ac:dyDescent="0.2">
      <c r="A952"/>
    </row>
    <row r="953" spans="1:2" x14ac:dyDescent="0.2">
      <c r="A953"/>
    </row>
    <row r="954" spans="1:2" x14ac:dyDescent="0.2">
      <c r="A954" s="517" t="s">
        <v>92</v>
      </c>
      <c r="B954" t="s">
        <v>60</v>
      </c>
    </row>
    <row r="955" spans="1:2" x14ac:dyDescent="0.2">
      <c r="A955"/>
    </row>
    <row r="956" spans="1:2" x14ac:dyDescent="0.2">
      <c r="A956"/>
    </row>
    <row r="957" spans="1:2" x14ac:dyDescent="0.2">
      <c r="A957"/>
    </row>
    <row r="958" spans="1:2" x14ac:dyDescent="0.2">
      <c r="A958"/>
    </row>
    <row r="959" spans="1:2" x14ac:dyDescent="0.2">
      <c r="A959"/>
    </row>
    <row r="960" spans="1:2" x14ac:dyDescent="0.2">
      <c r="A960"/>
    </row>
    <row r="961" spans="1:2" x14ac:dyDescent="0.2">
      <c r="A961"/>
      <c r="B961" s="521" t="s">
        <v>83</v>
      </c>
    </row>
    <row r="962" spans="1:2" x14ac:dyDescent="0.2">
      <c r="A962"/>
      <c r="B962" s="522" t="s">
        <v>96</v>
      </c>
    </row>
    <row r="963" spans="1:2" x14ac:dyDescent="0.2">
      <c r="A963"/>
    </row>
    <row r="964" spans="1:2" x14ac:dyDescent="0.2">
      <c r="A964"/>
    </row>
    <row r="965" spans="1:2" x14ac:dyDescent="0.2">
      <c r="A965"/>
    </row>
    <row r="966" spans="1:2" x14ac:dyDescent="0.2">
      <c r="A966"/>
      <c r="B966" t="s">
        <v>51</v>
      </c>
    </row>
    <row r="967" spans="1:2" x14ac:dyDescent="0.2">
      <c r="A967" s="517" t="s">
        <v>97</v>
      </c>
      <c r="B967" s="512"/>
    </row>
    <row r="968" spans="1:2" x14ac:dyDescent="0.2">
      <c r="A968" s="517"/>
      <c r="B968" s="518" t="s">
        <v>45</v>
      </c>
    </row>
    <row r="969" spans="1:2" x14ac:dyDescent="0.2">
      <c r="A969"/>
    </row>
    <row r="970" spans="1:2" x14ac:dyDescent="0.2">
      <c r="A970"/>
    </row>
    <row r="971" spans="1:2" x14ac:dyDescent="0.2">
      <c r="A971"/>
    </row>
    <row r="972" spans="1:2" x14ac:dyDescent="0.2">
      <c r="A972"/>
    </row>
    <row r="973" spans="1:2" x14ac:dyDescent="0.2">
      <c r="A973"/>
    </row>
    <row r="974" spans="1:2" x14ac:dyDescent="0.2">
      <c r="A974"/>
      <c r="B974" s="521" t="s">
        <v>83</v>
      </c>
    </row>
    <row r="975" spans="1:2" x14ac:dyDescent="0.2">
      <c r="A975"/>
      <c r="B975" s="522">
        <v>52.09</v>
      </c>
    </row>
    <row r="976" spans="1:2" x14ac:dyDescent="0.2">
      <c r="A976"/>
    </row>
    <row r="977" spans="1:2" x14ac:dyDescent="0.2">
      <c r="A977"/>
    </row>
    <row r="978" spans="1:2" x14ac:dyDescent="0.2">
      <c r="A978"/>
    </row>
    <row r="979" spans="1:2" x14ac:dyDescent="0.2">
      <c r="A979"/>
      <c r="B979" t="s">
        <v>51</v>
      </c>
    </row>
    <row r="980" spans="1:2" x14ac:dyDescent="0.2">
      <c r="A980" s="517" t="s">
        <v>97</v>
      </c>
      <c r="B980" s="512"/>
    </row>
    <row r="981" spans="1:2" x14ac:dyDescent="0.2">
      <c r="A981" s="517"/>
      <c r="B981" s="518"/>
    </row>
    <row r="982" spans="1:2" x14ac:dyDescent="0.2">
      <c r="A982"/>
    </row>
    <row r="983" spans="1:2" x14ac:dyDescent="0.2">
      <c r="A983"/>
    </row>
    <row r="984" spans="1:2" x14ac:dyDescent="0.2">
      <c r="A984"/>
    </row>
    <row r="985" spans="1:2" x14ac:dyDescent="0.2">
      <c r="A985"/>
    </row>
    <row r="986" spans="1:2" x14ac:dyDescent="0.2">
      <c r="A986"/>
    </row>
    <row r="987" spans="1:2" x14ac:dyDescent="0.2">
      <c r="A987" s="517" t="s">
        <v>98</v>
      </c>
      <c r="B987" s="521" t="s">
        <v>83</v>
      </c>
    </row>
    <row r="988" spans="1:2" x14ac:dyDescent="0.2">
      <c r="A988"/>
      <c r="B988" s="522">
        <v>52.09</v>
      </c>
    </row>
    <row r="989" spans="1:2" x14ac:dyDescent="0.2">
      <c r="A989"/>
    </row>
    <row r="990" spans="1:2" x14ac:dyDescent="0.2">
      <c r="A990"/>
    </row>
    <row r="991" spans="1:2" x14ac:dyDescent="0.2">
      <c r="A991"/>
    </row>
    <row r="992" spans="1:2" x14ac:dyDescent="0.2">
      <c r="A992"/>
      <c r="B992" t="s">
        <v>51</v>
      </c>
    </row>
    <row r="993" spans="1:2" x14ac:dyDescent="0.2">
      <c r="A993" s="517" t="s">
        <v>97</v>
      </c>
      <c r="B993" s="512"/>
    </row>
    <row r="994" spans="1:2" x14ac:dyDescent="0.2">
      <c r="A994" s="517"/>
      <c r="B994" s="518"/>
    </row>
    <row r="995" spans="1:2" x14ac:dyDescent="0.2">
      <c r="A995"/>
    </row>
    <row r="996" spans="1:2" x14ac:dyDescent="0.2">
      <c r="A996"/>
    </row>
    <row r="997" spans="1:2" x14ac:dyDescent="0.2">
      <c r="A997"/>
    </row>
    <row r="998" spans="1:2" x14ac:dyDescent="0.2">
      <c r="A998"/>
    </row>
    <row r="999" spans="1:2" x14ac:dyDescent="0.2">
      <c r="A999"/>
    </row>
    <row r="1000" spans="1:2" x14ac:dyDescent="0.2">
      <c r="A1000"/>
      <c r="B1000" s="521" t="s">
        <v>83</v>
      </c>
    </row>
    <row r="1001" spans="1:2" x14ac:dyDescent="0.2">
      <c r="A1001"/>
      <c r="B1001" s="522">
        <v>52.09</v>
      </c>
    </row>
    <row r="1002" spans="1:2" x14ac:dyDescent="0.2">
      <c r="A1002" s="517" t="s">
        <v>99</v>
      </c>
    </row>
    <row r="1003" spans="1:2" x14ac:dyDescent="0.2">
      <c r="A1003"/>
    </row>
    <row r="1004" spans="1:2" x14ac:dyDescent="0.2">
      <c r="A1004"/>
    </row>
    <row r="1005" spans="1:2" x14ac:dyDescent="0.2">
      <c r="A1005"/>
    </row>
    <row r="1006" spans="1:2" x14ac:dyDescent="0.2">
      <c r="A1006"/>
    </row>
    <row r="1007" spans="1:2" x14ac:dyDescent="0.2">
      <c r="A1007"/>
    </row>
    <row r="1008" spans="1:2" x14ac:dyDescent="0.2">
      <c r="A1008"/>
    </row>
    <row r="1009" spans="1:2" x14ac:dyDescent="0.2">
      <c r="A1009"/>
    </row>
    <row r="1010" spans="1:2" x14ac:dyDescent="0.2">
      <c r="A1010"/>
      <c r="B1010" t="s">
        <v>100</v>
      </c>
    </row>
    <row r="1011" spans="1:2" x14ac:dyDescent="0.2">
      <c r="A1011" s="517" t="s">
        <v>101</v>
      </c>
      <c r="B1011" t="s">
        <v>102</v>
      </c>
    </row>
    <row r="1012" spans="1:2" x14ac:dyDescent="0.2">
      <c r="A1012"/>
    </row>
    <row r="1013" spans="1:2" x14ac:dyDescent="0.2">
      <c r="A1013"/>
    </row>
    <row r="1014" spans="1:2" x14ac:dyDescent="0.2">
      <c r="A1014"/>
    </row>
    <row r="1015" spans="1:2" x14ac:dyDescent="0.2">
      <c r="A1015"/>
    </row>
    <row r="1016" spans="1:2" x14ac:dyDescent="0.2">
      <c r="A1016"/>
    </row>
    <row r="1017" spans="1:2" x14ac:dyDescent="0.2">
      <c r="A1017"/>
    </row>
    <row r="1018" spans="1:2" x14ac:dyDescent="0.2">
      <c r="A1018"/>
    </row>
    <row r="1019" spans="1:2" x14ac:dyDescent="0.2">
      <c r="A1019"/>
    </row>
    <row r="1020" spans="1:2" x14ac:dyDescent="0.2">
      <c r="A1020"/>
      <c r="B1020" s="524" t="s">
        <v>103</v>
      </c>
    </row>
    <row r="1021" spans="1:2" x14ac:dyDescent="0.2">
      <c r="A1021"/>
    </row>
    <row r="1022" spans="1:2" x14ac:dyDescent="0.2">
      <c r="A1022"/>
    </row>
    <row r="1023" spans="1:2" x14ac:dyDescent="0.2">
      <c r="A1023"/>
    </row>
    <row r="1024" spans="1:2" x14ac:dyDescent="0.2">
      <c r="A1024"/>
    </row>
    <row r="1025" spans="1:2" x14ac:dyDescent="0.2">
      <c r="A1025"/>
    </row>
    <row r="1026" spans="1:2" x14ac:dyDescent="0.2">
      <c r="A1026" s="515" t="s">
        <v>104</v>
      </c>
      <c r="B1026" t="s">
        <v>105</v>
      </c>
    </row>
    <row r="1027" spans="1:2" x14ac:dyDescent="0.2">
      <c r="A1027"/>
      <c r="B1027" t="s">
        <v>106</v>
      </c>
    </row>
    <row r="1028" spans="1:2" x14ac:dyDescent="0.2">
      <c r="A1028"/>
      <c r="B1028" t="s">
        <v>107</v>
      </c>
    </row>
    <row r="1029" spans="1:2" x14ac:dyDescent="0.2">
      <c r="A1029"/>
      <c r="B1029" t="s">
        <v>108</v>
      </c>
    </row>
    <row r="1030" spans="1:2" x14ac:dyDescent="0.2">
      <c r="A1030"/>
      <c r="B1030" t="s">
        <v>109</v>
      </c>
    </row>
    <row r="1031" spans="1:2" x14ac:dyDescent="0.2">
      <c r="A1031"/>
    </row>
    <row r="1032" spans="1:2" x14ac:dyDescent="0.2">
      <c r="A1032"/>
    </row>
    <row r="1033" spans="1:2" x14ac:dyDescent="0.2">
      <c r="A1033"/>
    </row>
    <row r="1034" spans="1:2" x14ac:dyDescent="0.2">
      <c r="A1034"/>
    </row>
    <row r="1035" spans="1:2" x14ac:dyDescent="0.2">
      <c r="A1035"/>
    </row>
    <row r="1036" spans="1:2" x14ac:dyDescent="0.2">
      <c r="A1036"/>
    </row>
    <row r="1037" spans="1:2" x14ac:dyDescent="0.2">
      <c r="A1037"/>
    </row>
    <row r="1038" spans="1:2" x14ac:dyDescent="0.2">
      <c r="A1038"/>
    </row>
    <row r="1039" spans="1:2" x14ac:dyDescent="0.2">
      <c r="A1039"/>
    </row>
    <row r="1040" spans="1:2" x14ac:dyDescent="0.2">
      <c r="A1040"/>
    </row>
    <row r="1041" spans="1:1" x14ac:dyDescent="0.2">
      <c r="A1041"/>
    </row>
    <row r="1042" spans="1:1" x14ac:dyDescent="0.2">
      <c r="A1042"/>
    </row>
    <row r="1043" spans="1:1" x14ac:dyDescent="0.2">
      <c r="A1043"/>
    </row>
    <row r="1044" spans="1:1" x14ac:dyDescent="0.2">
      <c r="A1044"/>
    </row>
    <row r="1045" spans="1:1" x14ac:dyDescent="0.2">
      <c r="A1045"/>
    </row>
    <row r="1046" spans="1:1" x14ac:dyDescent="0.2">
      <c r="A1046"/>
    </row>
    <row r="1047" spans="1:1" x14ac:dyDescent="0.2">
      <c r="A1047"/>
    </row>
    <row r="1048" spans="1:1" x14ac:dyDescent="0.2">
      <c r="A1048" s="515" t="s">
        <v>41</v>
      </c>
    </row>
    <row r="1049" spans="1:1" x14ac:dyDescent="0.2">
      <c r="A1049"/>
    </row>
    <row r="1050" spans="1:1" x14ac:dyDescent="0.2">
      <c r="A1050"/>
    </row>
    <row r="1051" spans="1:1" x14ac:dyDescent="0.2">
      <c r="A1051"/>
    </row>
    <row r="1052" spans="1:1" x14ac:dyDescent="0.2">
      <c r="A1052"/>
    </row>
    <row r="1053" spans="1:1" x14ac:dyDescent="0.2">
      <c r="A1053"/>
    </row>
    <row r="1054" spans="1:1" x14ac:dyDescent="0.2">
      <c r="A1054"/>
    </row>
    <row r="1055" spans="1:1" x14ac:dyDescent="0.2">
      <c r="A1055"/>
    </row>
    <row r="1056" spans="1:1" x14ac:dyDescent="0.2">
      <c r="A1056"/>
    </row>
    <row r="1057" spans="1:2" x14ac:dyDescent="0.2">
      <c r="A1057"/>
    </row>
    <row r="1058" spans="1:2" x14ac:dyDescent="0.2">
      <c r="A1058"/>
    </row>
    <row r="1059" spans="1:2" x14ac:dyDescent="0.2">
      <c r="A1059"/>
    </row>
    <row r="1060" spans="1:2" x14ac:dyDescent="0.2">
      <c r="A1060"/>
      <c r="B1060" t="s">
        <v>60</v>
      </c>
    </row>
    <row r="1061" spans="1:2" x14ac:dyDescent="0.2">
      <c r="A1061" s="517" t="s">
        <v>110</v>
      </c>
    </row>
    <row r="1062" spans="1:2" x14ac:dyDescent="0.2">
      <c r="A1062"/>
    </row>
    <row r="1063" spans="1:2" x14ac:dyDescent="0.2">
      <c r="A1063"/>
    </row>
    <row r="1064" spans="1:2" x14ac:dyDescent="0.2">
      <c r="A1064"/>
    </row>
    <row r="1065" spans="1:2" x14ac:dyDescent="0.2">
      <c r="A1065"/>
    </row>
    <row r="1066" spans="1:2" x14ac:dyDescent="0.2">
      <c r="A1066"/>
    </row>
    <row r="1067" spans="1:2" x14ac:dyDescent="0.2">
      <c r="A1067"/>
    </row>
    <row r="1068" spans="1:2" x14ac:dyDescent="0.2">
      <c r="A1068"/>
      <c r="B1068" s="521" t="s">
        <v>80</v>
      </c>
    </row>
    <row r="1069" spans="1:2" x14ac:dyDescent="0.2">
      <c r="A1069"/>
      <c r="B1069" s="523">
        <v>7.72</v>
      </c>
    </row>
    <row r="1070" spans="1:2" x14ac:dyDescent="0.2">
      <c r="A1070"/>
    </row>
    <row r="1071" spans="1:2" x14ac:dyDescent="0.2">
      <c r="A1071"/>
    </row>
    <row r="1072" spans="1:2" x14ac:dyDescent="0.2">
      <c r="A1072"/>
    </row>
    <row r="1073" spans="1:2" x14ac:dyDescent="0.2">
      <c r="A1073"/>
    </row>
    <row r="1074" spans="1:2" x14ac:dyDescent="0.2">
      <c r="A1074"/>
      <c r="B1074" t="s">
        <v>60</v>
      </c>
    </row>
    <row r="1075" spans="1:2" x14ac:dyDescent="0.2">
      <c r="A1075" s="517" t="s">
        <v>111</v>
      </c>
    </row>
    <row r="1076" spans="1:2" x14ac:dyDescent="0.2">
      <c r="A1076"/>
    </row>
    <row r="1077" spans="1:2" x14ac:dyDescent="0.2">
      <c r="A1077"/>
    </row>
    <row r="1078" spans="1:2" x14ac:dyDescent="0.2">
      <c r="A1078"/>
    </row>
    <row r="1079" spans="1:2" x14ac:dyDescent="0.2">
      <c r="A1079"/>
    </row>
    <row r="1080" spans="1:2" x14ac:dyDescent="0.2">
      <c r="A1080"/>
    </row>
    <row r="1081" spans="1:2" x14ac:dyDescent="0.2">
      <c r="A1081"/>
    </row>
    <row r="1082" spans="1:2" x14ac:dyDescent="0.2">
      <c r="A1082"/>
      <c r="B1082" s="521" t="s">
        <v>80</v>
      </c>
    </row>
    <row r="1083" spans="1:2" x14ac:dyDescent="0.2">
      <c r="A1083"/>
      <c r="B1083" s="523" t="s">
        <v>112</v>
      </c>
    </row>
    <row r="1084" spans="1:2" x14ac:dyDescent="0.2">
      <c r="A1084"/>
    </row>
    <row r="1085" spans="1:2" x14ac:dyDescent="0.2">
      <c r="A1085"/>
    </row>
    <row r="1086" spans="1:2" x14ac:dyDescent="0.2">
      <c r="A1086"/>
    </row>
    <row r="1087" spans="1:2" x14ac:dyDescent="0.2">
      <c r="A1087"/>
    </row>
    <row r="1088" spans="1:2" x14ac:dyDescent="0.2">
      <c r="A1088"/>
    </row>
    <row r="1089" spans="1:2" x14ac:dyDescent="0.2">
      <c r="A1089" s="517" t="s">
        <v>113</v>
      </c>
      <c r="B1089" t="s">
        <v>60</v>
      </c>
    </row>
    <row r="1090" spans="1:2" x14ac:dyDescent="0.2">
      <c r="A1090"/>
    </row>
    <row r="1091" spans="1:2" x14ac:dyDescent="0.2">
      <c r="A1091"/>
    </row>
    <row r="1092" spans="1:2" x14ac:dyDescent="0.2">
      <c r="A1092"/>
    </row>
    <row r="1093" spans="1:2" x14ac:dyDescent="0.2">
      <c r="A1093" s="517" t="s">
        <v>114</v>
      </c>
    </row>
    <row r="1094" spans="1:2" x14ac:dyDescent="0.2">
      <c r="A1094"/>
    </row>
    <row r="1095" spans="1:2" x14ac:dyDescent="0.2">
      <c r="A1095"/>
    </row>
    <row r="1096" spans="1:2" x14ac:dyDescent="0.2">
      <c r="A1096"/>
      <c r="B1096" s="521" t="s">
        <v>115</v>
      </c>
    </row>
    <row r="1097" spans="1:2" x14ac:dyDescent="0.2">
      <c r="A1097"/>
      <c r="B1097" s="523" t="s">
        <v>116</v>
      </c>
    </row>
    <row r="1098" spans="1:2" x14ac:dyDescent="0.2">
      <c r="A1098"/>
    </row>
    <row r="1099" spans="1:2" x14ac:dyDescent="0.2">
      <c r="A1099"/>
    </row>
    <row r="1100" spans="1:2" x14ac:dyDescent="0.2">
      <c r="A1100"/>
    </row>
    <row r="1101" spans="1:2" x14ac:dyDescent="0.2">
      <c r="A1101"/>
    </row>
    <row r="1102" spans="1:2" x14ac:dyDescent="0.2">
      <c r="A1102"/>
      <c r="B1102" t="s">
        <v>60</v>
      </c>
    </row>
    <row r="1103" spans="1:2" x14ac:dyDescent="0.2">
      <c r="A1103" s="517" t="s">
        <v>117</v>
      </c>
    </row>
    <row r="1104" spans="1:2" x14ac:dyDescent="0.2">
      <c r="A1104"/>
    </row>
    <row r="1105" spans="1:2" x14ac:dyDescent="0.2">
      <c r="A1105"/>
    </row>
    <row r="1106" spans="1:2" x14ac:dyDescent="0.2">
      <c r="A1106"/>
    </row>
    <row r="1107" spans="1:2" x14ac:dyDescent="0.2">
      <c r="A1107"/>
    </row>
    <row r="1108" spans="1:2" x14ac:dyDescent="0.2">
      <c r="A1108"/>
    </row>
    <row r="1109" spans="1:2" x14ac:dyDescent="0.2">
      <c r="A1109"/>
    </row>
    <row r="1110" spans="1:2" x14ac:dyDescent="0.2">
      <c r="A1110"/>
      <c r="B1110" s="521" t="s">
        <v>83</v>
      </c>
    </row>
    <row r="1111" spans="1:2" x14ac:dyDescent="0.2">
      <c r="A1111"/>
      <c r="B1111" s="523">
        <v>8.16</v>
      </c>
    </row>
    <row r="1112" spans="1:2" x14ac:dyDescent="0.2">
      <c r="A1112"/>
    </row>
    <row r="1113" spans="1:2" x14ac:dyDescent="0.2">
      <c r="A1113"/>
    </row>
    <row r="1114" spans="1:2" x14ac:dyDescent="0.2">
      <c r="A1114"/>
    </row>
    <row r="1115" spans="1:2" x14ac:dyDescent="0.2">
      <c r="A1115"/>
    </row>
    <row r="1116" spans="1:2" x14ac:dyDescent="0.2">
      <c r="A1116"/>
    </row>
    <row r="1117" spans="1:2" x14ac:dyDescent="0.2">
      <c r="A1117" s="517" t="s">
        <v>113</v>
      </c>
      <c r="B1117" t="s">
        <v>60</v>
      </c>
    </row>
    <row r="1118" spans="1:2" x14ac:dyDescent="0.2">
      <c r="A1118"/>
    </row>
    <row r="1119" spans="1:2" x14ac:dyDescent="0.2">
      <c r="A1119"/>
    </row>
    <row r="1120" spans="1:2" x14ac:dyDescent="0.2">
      <c r="A1120"/>
    </row>
    <row r="1121" spans="1:2" x14ac:dyDescent="0.2">
      <c r="A1121"/>
    </row>
    <row r="1122" spans="1:2" x14ac:dyDescent="0.2">
      <c r="A1122"/>
    </row>
    <row r="1123" spans="1:2" x14ac:dyDescent="0.2">
      <c r="A1123"/>
    </row>
    <row r="1124" spans="1:2" x14ac:dyDescent="0.2">
      <c r="A1124"/>
      <c r="B1124" s="521" t="s">
        <v>115</v>
      </c>
    </row>
    <row r="1125" spans="1:2" x14ac:dyDescent="0.2">
      <c r="A1125"/>
      <c r="B1125" s="523" t="s">
        <v>118</v>
      </c>
    </row>
    <row r="1126" spans="1:2" x14ac:dyDescent="0.2">
      <c r="A1126"/>
    </row>
    <row r="1127" spans="1:2" x14ac:dyDescent="0.2">
      <c r="A1127"/>
    </row>
    <row r="1128" spans="1:2" x14ac:dyDescent="0.2">
      <c r="A1128"/>
    </row>
    <row r="1129" spans="1:2" x14ac:dyDescent="0.2">
      <c r="A1129"/>
    </row>
    <row r="1130" spans="1:2" x14ac:dyDescent="0.2">
      <c r="A1130"/>
    </row>
    <row r="1131" spans="1:2" x14ac:dyDescent="0.2">
      <c r="A1131"/>
    </row>
    <row r="1132" spans="1:2" x14ac:dyDescent="0.2">
      <c r="A1132"/>
    </row>
    <row r="1133" spans="1:2" x14ac:dyDescent="0.2">
      <c r="A1133"/>
    </row>
    <row r="1134" spans="1:2" x14ac:dyDescent="0.2">
      <c r="A1134"/>
    </row>
    <row r="1135" spans="1:2" x14ac:dyDescent="0.2">
      <c r="A1135" s="517" t="s">
        <v>119</v>
      </c>
      <c r="B1135" t="s">
        <v>60</v>
      </c>
    </row>
    <row r="1136" spans="1:2" x14ac:dyDescent="0.2">
      <c r="A1136"/>
    </row>
    <row r="1137" spans="1:2" x14ac:dyDescent="0.2">
      <c r="A1137"/>
    </row>
    <row r="1138" spans="1:2" x14ac:dyDescent="0.2">
      <c r="A1138"/>
    </row>
    <row r="1139" spans="1:2" x14ac:dyDescent="0.2">
      <c r="A1139"/>
    </row>
    <row r="1140" spans="1:2" x14ac:dyDescent="0.2">
      <c r="A1140"/>
    </row>
    <row r="1141" spans="1:2" x14ac:dyDescent="0.2">
      <c r="A1141"/>
    </row>
    <row r="1142" spans="1:2" x14ac:dyDescent="0.2">
      <c r="A1142"/>
      <c r="B1142" s="521" t="s">
        <v>83</v>
      </c>
    </row>
    <row r="1143" spans="1:2" x14ac:dyDescent="0.2">
      <c r="A1143"/>
      <c r="B1143" s="521" t="s">
        <v>120</v>
      </c>
    </row>
    <row r="1144" spans="1:2" x14ac:dyDescent="0.2">
      <c r="A1144"/>
    </row>
    <row r="1145" spans="1:2" x14ac:dyDescent="0.2">
      <c r="A1145"/>
    </row>
    <row r="1146" spans="1:2" x14ac:dyDescent="0.2">
      <c r="A1146" s="517" t="s">
        <v>121</v>
      </c>
    </row>
    <row r="1147" spans="1:2" x14ac:dyDescent="0.2">
      <c r="A1147"/>
    </row>
    <row r="1148" spans="1:2" x14ac:dyDescent="0.2">
      <c r="A1148"/>
    </row>
    <row r="1149" spans="1:2" x14ac:dyDescent="0.2">
      <c r="A1149"/>
    </row>
    <row r="1150" spans="1:2" x14ac:dyDescent="0.2">
      <c r="A1150"/>
    </row>
    <row r="1151" spans="1:2" x14ac:dyDescent="0.2">
      <c r="A1151" s="517" t="s">
        <v>122</v>
      </c>
    </row>
    <row r="1152" spans="1:2" x14ac:dyDescent="0.2">
      <c r="A1152"/>
    </row>
    <row r="1153" spans="1:2" x14ac:dyDescent="0.2">
      <c r="A1153"/>
    </row>
    <row r="1154" spans="1:2" x14ac:dyDescent="0.2">
      <c r="A1154"/>
    </row>
    <row r="1155" spans="1:2" x14ac:dyDescent="0.2">
      <c r="A1155"/>
    </row>
    <row r="1156" spans="1:2" x14ac:dyDescent="0.2">
      <c r="A1156"/>
    </row>
    <row r="1157" spans="1:2" x14ac:dyDescent="0.2">
      <c r="A1157"/>
    </row>
    <row r="1158" spans="1:2" x14ac:dyDescent="0.2">
      <c r="A1158"/>
    </row>
    <row r="1159" spans="1:2" x14ac:dyDescent="0.2">
      <c r="A1159"/>
    </row>
    <row r="1160" spans="1:2" x14ac:dyDescent="0.2">
      <c r="A1160"/>
      <c r="B1160" t="s">
        <v>100</v>
      </c>
    </row>
    <row r="1161" spans="1:2" x14ac:dyDescent="0.2">
      <c r="A1161" s="517" t="s">
        <v>123</v>
      </c>
    </row>
    <row r="1162" spans="1:2" x14ac:dyDescent="0.2">
      <c r="A1162"/>
      <c r="B1162" t="s">
        <v>102</v>
      </c>
    </row>
    <row r="1163" spans="1:2" x14ac:dyDescent="0.2">
      <c r="A1163"/>
    </row>
    <row r="1164" spans="1:2" x14ac:dyDescent="0.2">
      <c r="A1164"/>
    </row>
    <row r="1165" spans="1:2" x14ac:dyDescent="0.2">
      <c r="A1165"/>
    </row>
    <row r="1166" spans="1:2" x14ac:dyDescent="0.2">
      <c r="A1166"/>
    </row>
    <row r="1167" spans="1:2" x14ac:dyDescent="0.2">
      <c r="A1167"/>
    </row>
    <row r="1168" spans="1:2" x14ac:dyDescent="0.2">
      <c r="A1168"/>
      <c r="B1168" s="525" t="s">
        <v>124</v>
      </c>
    </row>
    <row r="1169" spans="1:2" x14ac:dyDescent="0.2">
      <c r="A1169"/>
    </row>
    <row r="1170" spans="1:2" x14ac:dyDescent="0.2">
      <c r="A1170"/>
    </row>
    <row r="1171" spans="1:2" x14ac:dyDescent="0.2">
      <c r="A1171"/>
    </row>
    <row r="1172" spans="1:2" x14ac:dyDescent="0.2">
      <c r="A1172"/>
    </row>
    <row r="1173" spans="1:2" x14ac:dyDescent="0.2">
      <c r="A1173"/>
    </row>
    <row r="1174" spans="1:2" x14ac:dyDescent="0.2">
      <c r="A1174"/>
    </row>
    <row r="1175" spans="1:2" x14ac:dyDescent="0.2">
      <c r="A1175"/>
    </row>
    <row r="1176" spans="1:2" x14ac:dyDescent="0.2">
      <c r="A1176" s="515" t="s">
        <v>125</v>
      </c>
      <c r="B1176" t="s">
        <v>105</v>
      </c>
    </row>
    <row r="1177" spans="1:2" x14ac:dyDescent="0.2">
      <c r="A1177"/>
      <c r="B1177" t="s">
        <v>106</v>
      </c>
    </row>
    <row r="1178" spans="1:2" x14ac:dyDescent="0.2">
      <c r="A1178"/>
      <c r="B1178" t="s">
        <v>107</v>
      </c>
    </row>
    <row r="1179" spans="1:2" x14ac:dyDescent="0.2">
      <c r="A1179"/>
      <c r="B1179" t="s">
        <v>108</v>
      </c>
    </row>
    <row r="1180" spans="1:2" x14ac:dyDescent="0.2">
      <c r="A1180"/>
      <c r="B1180" t="s">
        <v>109</v>
      </c>
    </row>
    <row r="1181" spans="1:2" x14ac:dyDescent="0.2">
      <c r="A1181"/>
    </row>
    <row r="1182" spans="1:2" x14ac:dyDescent="0.2">
      <c r="A1182"/>
    </row>
    <row r="1183" spans="1:2" x14ac:dyDescent="0.2">
      <c r="A1183"/>
    </row>
    <row r="1184" spans="1:2" x14ac:dyDescent="0.2">
      <c r="A1184"/>
    </row>
    <row r="1185" spans="1:1" x14ac:dyDescent="0.2">
      <c r="A1185"/>
    </row>
    <row r="1186" spans="1:1" x14ac:dyDescent="0.2">
      <c r="A1186"/>
    </row>
    <row r="1187" spans="1:1" x14ac:dyDescent="0.2">
      <c r="A1187"/>
    </row>
    <row r="1188" spans="1:1" x14ac:dyDescent="0.2">
      <c r="A1188"/>
    </row>
    <row r="1189" spans="1:1" x14ac:dyDescent="0.2">
      <c r="A1189"/>
    </row>
    <row r="1190" spans="1:1" x14ac:dyDescent="0.2">
      <c r="A1190"/>
    </row>
    <row r="1191" spans="1:1" x14ac:dyDescent="0.2">
      <c r="A1191" s="517" t="s">
        <v>126</v>
      </c>
    </row>
    <row r="1192" spans="1:1" x14ac:dyDescent="0.2">
      <c r="A1192"/>
    </row>
    <row r="1193" spans="1:1" x14ac:dyDescent="0.2">
      <c r="A1193"/>
    </row>
    <row r="1194" spans="1:1" x14ac:dyDescent="0.2">
      <c r="A1194"/>
    </row>
    <row r="1195" spans="1:1" x14ac:dyDescent="0.2">
      <c r="A1195"/>
    </row>
    <row r="1196" spans="1:1" x14ac:dyDescent="0.2">
      <c r="A1196"/>
    </row>
    <row r="1197" spans="1:1" x14ac:dyDescent="0.2">
      <c r="A1197"/>
    </row>
    <row r="1198" spans="1:1" x14ac:dyDescent="0.2">
      <c r="A1198"/>
    </row>
    <row r="1199" spans="1:1" x14ac:dyDescent="0.2">
      <c r="A1199"/>
    </row>
    <row r="1200" spans="1:1" x14ac:dyDescent="0.2">
      <c r="A1200"/>
    </row>
    <row r="1201" spans="1:1" x14ac:dyDescent="0.2">
      <c r="A1201"/>
    </row>
    <row r="1202" spans="1:1" x14ac:dyDescent="0.2">
      <c r="A1202"/>
    </row>
    <row r="1203" spans="1:1" x14ac:dyDescent="0.2">
      <c r="A1203"/>
    </row>
    <row r="1204" spans="1:1" x14ac:dyDescent="0.2">
      <c r="A1204"/>
    </row>
    <row r="1205" spans="1:1" x14ac:dyDescent="0.2">
      <c r="A1205"/>
    </row>
    <row r="1206" spans="1:1" x14ac:dyDescent="0.2">
      <c r="A1206"/>
    </row>
    <row r="1207" spans="1:1" x14ac:dyDescent="0.2">
      <c r="A1207"/>
    </row>
    <row r="1208" spans="1:1" x14ac:dyDescent="0.2">
      <c r="A1208"/>
    </row>
    <row r="1209" spans="1:1" x14ac:dyDescent="0.2">
      <c r="A1209"/>
    </row>
    <row r="1210" spans="1:1" x14ac:dyDescent="0.2">
      <c r="A1210"/>
    </row>
    <row r="1211" spans="1:1" x14ac:dyDescent="0.2">
      <c r="A1211"/>
    </row>
    <row r="1212" spans="1:1" x14ac:dyDescent="0.2">
      <c r="A1212"/>
    </row>
    <row r="1213" spans="1:1" x14ac:dyDescent="0.2">
      <c r="A1213"/>
    </row>
    <row r="1214" spans="1:1" x14ac:dyDescent="0.2">
      <c r="A1214"/>
    </row>
    <row r="1215" spans="1:1" x14ac:dyDescent="0.2">
      <c r="A1215"/>
    </row>
    <row r="1216" spans="1:1" x14ac:dyDescent="0.2">
      <c r="A1216"/>
    </row>
    <row r="1217" spans="1:2" x14ac:dyDescent="0.2">
      <c r="A1217" s="517" t="s">
        <v>127</v>
      </c>
      <c r="B1217" t="s">
        <v>100</v>
      </c>
    </row>
    <row r="1218" spans="1:2" x14ac:dyDescent="0.2">
      <c r="A1218"/>
      <c r="B1218" t="s">
        <v>102</v>
      </c>
    </row>
    <row r="1219" spans="1:2" x14ac:dyDescent="0.2">
      <c r="A1219"/>
    </row>
    <row r="1220" spans="1:2" x14ac:dyDescent="0.2">
      <c r="A1220"/>
    </row>
    <row r="1221" spans="1:2" x14ac:dyDescent="0.2">
      <c r="A1221"/>
    </row>
    <row r="1222" spans="1:2" x14ac:dyDescent="0.2">
      <c r="A1222"/>
    </row>
    <row r="1223" spans="1:2" x14ac:dyDescent="0.2">
      <c r="A1223"/>
    </row>
    <row r="1224" spans="1:2" x14ac:dyDescent="0.2">
      <c r="A1224"/>
    </row>
    <row r="1225" spans="1:2" x14ac:dyDescent="0.2">
      <c r="A1225"/>
      <c r="B1225" s="524" t="s">
        <v>103</v>
      </c>
    </row>
    <row r="1226" spans="1:2" x14ac:dyDescent="0.2">
      <c r="A1226"/>
    </row>
    <row r="1227" spans="1:2" x14ac:dyDescent="0.2">
      <c r="A1227"/>
    </row>
    <row r="1228" spans="1:2" x14ac:dyDescent="0.2">
      <c r="A1228"/>
      <c r="B1228" s="521" t="s">
        <v>80</v>
      </c>
    </row>
    <row r="1229" spans="1:2" x14ac:dyDescent="0.2">
      <c r="A1229"/>
      <c r="B1229" s="521" t="s">
        <v>128</v>
      </c>
    </row>
    <row r="1230" spans="1:2" x14ac:dyDescent="0.2">
      <c r="A1230"/>
    </row>
    <row r="1231" spans="1:2" x14ac:dyDescent="0.2">
      <c r="A1231"/>
    </row>
    <row r="1232" spans="1:2" x14ac:dyDescent="0.2">
      <c r="A1232" s="515" t="s">
        <v>129</v>
      </c>
      <c r="B1232" t="s">
        <v>105</v>
      </c>
    </row>
    <row r="1233" spans="1:2" x14ac:dyDescent="0.2">
      <c r="A1233"/>
      <c r="B1233" t="s">
        <v>106</v>
      </c>
    </row>
    <row r="1234" spans="1:2" x14ac:dyDescent="0.2">
      <c r="A1234"/>
      <c r="B1234" t="s">
        <v>107</v>
      </c>
    </row>
    <row r="1235" spans="1:2" x14ac:dyDescent="0.2">
      <c r="A1235"/>
      <c r="B1235" t="s">
        <v>108</v>
      </c>
    </row>
    <row r="1236" spans="1:2" x14ac:dyDescent="0.2">
      <c r="A1236"/>
      <c r="B1236" t="s">
        <v>109</v>
      </c>
    </row>
    <row r="1237" spans="1:2" x14ac:dyDescent="0.2">
      <c r="A1237"/>
    </row>
    <row r="1238" spans="1:2" x14ac:dyDescent="0.2">
      <c r="A1238"/>
    </row>
    <row r="1239" spans="1:2" x14ac:dyDescent="0.2">
      <c r="A1239"/>
    </row>
    <row r="1240" spans="1:2" x14ac:dyDescent="0.2">
      <c r="A1240"/>
    </row>
    <row r="1241" spans="1:2" x14ac:dyDescent="0.2">
      <c r="A1241"/>
    </row>
    <row r="1242" spans="1:2" x14ac:dyDescent="0.2">
      <c r="A1242"/>
    </row>
    <row r="1243" spans="1:2" x14ac:dyDescent="0.2">
      <c r="A1243"/>
    </row>
    <row r="1244" spans="1:2" x14ac:dyDescent="0.2">
      <c r="A1244"/>
    </row>
    <row r="1245" spans="1:2" x14ac:dyDescent="0.2">
      <c r="A1245"/>
    </row>
    <row r="1246" spans="1:2" x14ac:dyDescent="0.2">
      <c r="A1246"/>
    </row>
    <row r="1247" spans="1:2" x14ac:dyDescent="0.2">
      <c r="A1247"/>
    </row>
    <row r="1248" spans="1:2" x14ac:dyDescent="0.2">
      <c r="A1248"/>
    </row>
    <row r="1249" spans="1:1" x14ac:dyDescent="0.2">
      <c r="A1249"/>
    </row>
    <row r="1250" spans="1:1" x14ac:dyDescent="0.2">
      <c r="A1250"/>
    </row>
    <row r="1251" spans="1:1" x14ac:dyDescent="0.2">
      <c r="A1251"/>
    </row>
    <row r="1252" spans="1:1" x14ac:dyDescent="0.2">
      <c r="A1252"/>
    </row>
    <row r="1253" spans="1:1" x14ac:dyDescent="0.2">
      <c r="A1253"/>
    </row>
    <row r="1254" spans="1:1" x14ac:dyDescent="0.2">
      <c r="A1254"/>
    </row>
    <row r="1255" spans="1:1" x14ac:dyDescent="0.2">
      <c r="A1255"/>
    </row>
    <row r="1256" spans="1:1" x14ac:dyDescent="0.2">
      <c r="A1256"/>
    </row>
    <row r="1257" spans="1:1" x14ac:dyDescent="0.2">
      <c r="A1257"/>
    </row>
    <row r="1258" spans="1:1" x14ac:dyDescent="0.2">
      <c r="A1258"/>
    </row>
    <row r="1259" spans="1:1" x14ac:dyDescent="0.2">
      <c r="A1259" s="517" t="s">
        <v>130</v>
      </c>
    </row>
    <row r="1260" spans="1:1" x14ac:dyDescent="0.2">
      <c r="A1260"/>
    </row>
    <row r="1261" spans="1:1" x14ac:dyDescent="0.2">
      <c r="A1261"/>
    </row>
    <row r="1262" spans="1:1" x14ac:dyDescent="0.2">
      <c r="A1262"/>
    </row>
    <row r="1263" spans="1:1" x14ac:dyDescent="0.2">
      <c r="A1263"/>
    </row>
    <row r="1264" spans="1:1" x14ac:dyDescent="0.2">
      <c r="A1264"/>
    </row>
    <row r="1265" spans="1:2" x14ac:dyDescent="0.2">
      <c r="A1265"/>
    </row>
    <row r="1266" spans="1:2" x14ac:dyDescent="0.2">
      <c r="A1266"/>
    </row>
    <row r="1267" spans="1:2" x14ac:dyDescent="0.2">
      <c r="A1267"/>
    </row>
    <row r="1268" spans="1:2" x14ac:dyDescent="0.2">
      <c r="A1268"/>
    </row>
    <row r="1269" spans="1:2" x14ac:dyDescent="0.2">
      <c r="A1269"/>
    </row>
    <row r="1270" spans="1:2" x14ac:dyDescent="0.2">
      <c r="A1270"/>
    </row>
    <row r="1271" spans="1:2" x14ac:dyDescent="0.2">
      <c r="A1271"/>
    </row>
    <row r="1272" spans="1:2" x14ac:dyDescent="0.2">
      <c r="A1272" s="517" t="s">
        <v>131</v>
      </c>
    </row>
    <row r="1273" spans="1:2" x14ac:dyDescent="0.2">
      <c r="A1273"/>
    </row>
    <row r="1274" spans="1:2" x14ac:dyDescent="0.2">
      <c r="A1274"/>
    </row>
    <row r="1275" spans="1:2" x14ac:dyDescent="0.2">
      <c r="A1275"/>
    </row>
    <row r="1276" spans="1:2" x14ac:dyDescent="0.2">
      <c r="A1276" s="517" t="s">
        <v>132</v>
      </c>
      <c r="B1276" t="s">
        <v>100</v>
      </c>
    </row>
    <row r="1277" spans="1:2" x14ac:dyDescent="0.2">
      <c r="A1277"/>
      <c r="B1277" t="s">
        <v>102</v>
      </c>
    </row>
    <row r="1278" spans="1:2" x14ac:dyDescent="0.2">
      <c r="A1278"/>
    </row>
    <row r="1279" spans="1:2" x14ac:dyDescent="0.2">
      <c r="A1279"/>
    </row>
    <row r="1280" spans="1:2" x14ac:dyDescent="0.2">
      <c r="A1280"/>
    </row>
    <row r="1281" spans="1:2" x14ac:dyDescent="0.2">
      <c r="A1281"/>
    </row>
    <row r="1282" spans="1:2" x14ac:dyDescent="0.2">
      <c r="A1282"/>
      <c r="B1282" s="525" t="s">
        <v>124</v>
      </c>
    </row>
    <row r="1283" spans="1:2" x14ac:dyDescent="0.2">
      <c r="A1283"/>
    </row>
    <row r="1284" spans="1:2" x14ac:dyDescent="0.2">
      <c r="A1284"/>
    </row>
    <row r="1285" spans="1:2" x14ac:dyDescent="0.2">
      <c r="A1285"/>
    </row>
    <row r="1286" spans="1:2" x14ac:dyDescent="0.2">
      <c r="A1286"/>
    </row>
    <row r="1287" spans="1:2" x14ac:dyDescent="0.2">
      <c r="A1287"/>
    </row>
    <row r="1288" spans="1:2" x14ac:dyDescent="0.2">
      <c r="A1288"/>
    </row>
    <row r="1289" spans="1:2" x14ac:dyDescent="0.2">
      <c r="A1289"/>
    </row>
    <row r="1290" spans="1:2" x14ac:dyDescent="0.2">
      <c r="A1290"/>
    </row>
    <row r="1291" spans="1:2" x14ac:dyDescent="0.2">
      <c r="A1291"/>
    </row>
    <row r="1292" spans="1:2" x14ac:dyDescent="0.2">
      <c r="A1292" s="515" t="s">
        <v>133</v>
      </c>
      <c r="B1292" t="s">
        <v>105</v>
      </c>
    </row>
    <row r="1293" spans="1:2" x14ac:dyDescent="0.2">
      <c r="A1293"/>
      <c r="B1293" t="s">
        <v>106</v>
      </c>
    </row>
    <row r="1294" spans="1:2" x14ac:dyDescent="0.2">
      <c r="A1294"/>
      <c r="B1294" t="s">
        <v>107</v>
      </c>
    </row>
    <row r="1295" spans="1:2" x14ac:dyDescent="0.2">
      <c r="A1295"/>
      <c r="B1295" t="s">
        <v>108</v>
      </c>
    </row>
    <row r="1296" spans="1:2" x14ac:dyDescent="0.2">
      <c r="A1296"/>
      <c r="B1296" t="s">
        <v>109</v>
      </c>
    </row>
    <row r="1297" spans="1:1" x14ac:dyDescent="0.2">
      <c r="A1297"/>
    </row>
    <row r="1298" spans="1:1" x14ac:dyDescent="0.2">
      <c r="A1298"/>
    </row>
    <row r="1299" spans="1:1" x14ac:dyDescent="0.2">
      <c r="A1299"/>
    </row>
    <row r="1300" spans="1:1" x14ac:dyDescent="0.2">
      <c r="A1300"/>
    </row>
    <row r="1301" spans="1:1" x14ac:dyDescent="0.2">
      <c r="A1301"/>
    </row>
    <row r="1302" spans="1:1" x14ac:dyDescent="0.2">
      <c r="A1302"/>
    </row>
    <row r="1303" spans="1:1" x14ac:dyDescent="0.2">
      <c r="A1303"/>
    </row>
    <row r="1304" spans="1:1" x14ac:dyDescent="0.2">
      <c r="A1304"/>
    </row>
    <row r="1305" spans="1:1" x14ac:dyDescent="0.2">
      <c r="A1305"/>
    </row>
    <row r="1306" spans="1:1" x14ac:dyDescent="0.2">
      <c r="A1306"/>
    </row>
    <row r="1307" spans="1:1" x14ac:dyDescent="0.2">
      <c r="A1307"/>
    </row>
    <row r="1308" spans="1:1" x14ac:dyDescent="0.2">
      <c r="A1308"/>
    </row>
    <row r="1309" spans="1:1" x14ac:dyDescent="0.2">
      <c r="A1309"/>
    </row>
    <row r="1310" spans="1:1" x14ac:dyDescent="0.2">
      <c r="A1310"/>
    </row>
    <row r="1311" spans="1:1" x14ac:dyDescent="0.2">
      <c r="A1311"/>
    </row>
    <row r="1312" spans="1:1" x14ac:dyDescent="0.2">
      <c r="A1312"/>
    </row>
    <row r="1313" spans="1:2" x14ac:dyDescent="0.2">
      <c r="A1313"/>
    </row>
    <row r="1314" spans="1:2" x14ac:dyDescent="0.2">
      <c r="A1314" s="515" t="s">
        <v>41</v>
      </c>
    </row>
    <row r="1315" spans="1:2" x14ac:dyDescent="0.2">
      <c r="A1315"/>
    </row>
    <row r="1316" spans="1:2" x14ac:dyDescent="0.2">
      <c r="A1316"/>
    </row>
    <row r="1317" spans="1:2" x14ac:dyDescent="0.2">
      <c r="A1317"/>
    </row>
    <row r="1318" spans="1:2" x14ac:dyDescent="0.2">
      <c r="A1318"/>
    </row>
    <row r="1319" spans="1:2" x14ac:dyDescent="0.2">
      <c r="A1319"/>
    </row>
    <row r="1320" spans="1:2" x14ac:dyDescent="0.2">
      <c r="A1320"/>
      <c r="B1320" t="s">
        <v>51</v>
      </c>
    </row>
    <row r="1321" spans="1:2" x14ac:dyDescent="0.2">
      <c r="A1321" s="517" t="s">
        <v>134</v>
      </c>
    </row>
    <row r="1322" spans="1:2" x14ac:dyDescent="0.2">
      <c r="A1322"/>
    </row>
    <row r="1323" spans="1:2" x14ac:dyDescent="0.2">
      <c r="A1323"/>
    </row>
    <row r="1324" spans="1:2" x14ac:dyDescent="0.2">
      <c r="A1324"/>
    </row>
    <row r="1325" spans="1:2" x14ac:dyDescent="0.2">
      <c r="A1325"/>
    </row>
    <row r="1326" spans="1:2" x14ac:dyDescent="0.2">
      <c r="A1326"/>
    </row>
    <row r="1327" spans="1:2" x14ac:dyDescent="0.2">
      <c r="A1327"/>
    </row>
    <row r="1328" spans="1:2" x14ac:dyDescent="0.2">
      <c r="A1328"/>
    </row>
    <row r="1329" spans="1:2" x14ac:dyDescent="0.2">
      <c r="A1329"/>
    </row>
    <row r="1330" spans="1:2" x14ac:dyDescent="0.2">
      <c r="A1330"/>
    </row>
    <row r="1331" spans="1:2" x14ac:dyDescent="0.2">
      <c r="A1331"/>
    </row>
    <row r="1332" spans="1:2" x14ac:dyDescent="0.2">
      <c r="A1332"/>
    </row>
    <row r="1333" spans="1:2" x14ac:dyDescent="0.2">
      <c r="A1333"/>
    </row>
    <row r="1334" spans="1:2" x14ac:dyDescent="0.2">
      <c r="A1334"/>
      <c r="B1334" s="521" t="s">
        <v>80</v>
      </c>
    </row>
    <row r="1335" spans="1:2" x14ac:dyDescent="0.2">
      <c r="A1335"/>
      <c r="B1335" s="526">
        <v>2.5347222222222221E-3</v>
      </c>
    </row>
    <row r="1336" spans="1:2" x14ac:dyDescent="0.2">
      <c r="A1336"/>
    </row>
    <row r="1337" spans="1:2" x14ac:dyDescent="0.2">
      <c r="A1337"/>
    </row>
    <row r="1338" spans="1:2" x14ac:dyDescent="0.2">
      <c r="A1338"/>
    </row>
    <row r="1339" spans="1:2" x14ac:dyDescent="0.2">
      <c r="A1339"/>
    </row>
    <row r="1340" spans="1:2" x14ac:dyDescent="0.2">
      <c r="A1340"/>
      <c r="B1340" t="s">
        <v>51</v>
      </c>
    </row>
    <row r="1341" spans="1:2" x14ac:dyDescent="0.2">
      <c r="A1341" s="517" t="s">
        <v>135</v>
      </c>
    </row>
    <row r="1342" spans="1:2" x14ac:dyDescent="0.2">
      <c r="A1342"/>
    </row>
    <row r="1343" spans="1:2" x14ac:dyDescent="0.2">
      <c r="A1343"/>
    </row>
    <row r="1344" spans="1:2" x14ac:dyDescent="0.2">
      <c r="A1344"/>
    </row>
    <row r="1345" spans="1:2" x14ac:dyDescent="0.2">
      <c r="A1345"/>
    </row>
    <row r="1346" spans="1:2" x14ac:dyDescent="0.2">
      <c r="A1346"/>
    </row>
    <row r="1347" spans="1:2" x14ac:dyDescent="0.2">
      <c r="A1347"/>
    </row>
    <row r="1348" spans="1:2" x14ac:dyDescent="0.2">
      <c r="A1348"/>
    </row>
    <row r="1349" spans="1:2" x14ac:dyDescent="0.2">
      <c r="A1349"/>
    </row>
    <row r="1350" spans="1:2" x14ac:dyDescent="0.2">
      <c r="A1350"/>
    </row>
    <row r="1351" spans="1:2" x14ac:dyDescent="0.2">
      <c r="A1351" s="517" t="s">
        <v>136</v>
      </c>
    </row>
    <row r="1352" spans="1:2" x14ac:dyDescent="0.2">
      <c r="A1352"/>
    </row>
    <row r="1353" spans="1:2" x14ac:dyDescent="0.2">
      <c r="A1353"/>
    </row>
    <row r="1354" spans="1:2" x14ac:dyDescent="0.2">
      <c r="A1354"/>
      <c r="B1354" s="521" t="s">
        <v>83</v>
      </c>
    </row>
    <row r="1355" spans="1:2" x14ac:dyDescent="0.2">
      <c r="A1355"/>
      <c r="B1355" s="526">
        <v>2.8819444444444444E-3</v>
      </c>
    </row>
    <row r="1356" spans="1:2" x14ac:dyDescent="0.2">
      <c r="A1356"/>
    </row>
    <row r="1357" spans="1:2" x14ac:dyDescent="0.2">
      <c r="A1357"/>
    </row>
    <row r="1358" spans="1:2" x14ac:dyDescent="0.2">
      <c r="A1358"/>
    </row>
    <row r="1359" spans="1:2" x14ac:dyDescent="0.2">
      <c r="A1359"/>
    </row>
    <row r="1360" spans="1:2" x14ac:dyDescent="0.2">
      <c r="A1360"/>
    </row>
    <row r="1361" spans="1:2" x14ac:dyDescent="0.2">
      <c r="A1361"/>
    </row>
    <row r="1362" spans="1:2" x14ac:dyDescent="0.2">
      <c r="A1362"/>
    </row>
    <row r="1363" spans="1:2" x14ac:dyDescent="0.2">
      <c r="A1363"/>
    </row>
    <row r="1364" spans="1:2" x14ac:dyDescent="0.2">
      <c r="A1364"/>
    </row>
    <row r="1365" spans="1:2" x14ac:dyDescent="0.2">
      <c r="A1365"/>
    </row>
    <row r="1366" spans="1:2" x14ac:dyDescent="0.2">
      <c r="A1366"/>
    </row>
    <row r="1367" spans="1:2" x14ac:dyDescent="0.2">
      <c r="A1367"/>
    </row>
    <row r="1368" spans="1:2" x14ac:dyDescent="0.2">
      <c r="A1368"/>
    </row>
    <row r="1369" spans="1:2" x14ac:dyDescent="0.2">
      <c r="A1369"/>
    </row>
    <row r="1370" spans="1:2" x14ac:dyDescent="0.2">
      <c r="A1370"/>
      <c r="B1370" t="s">
        <v>100</v>
      </c>
    </row>
    <row r="1371" spans="1:2" x14ac:dyDescent="0.2">
      <c r="A1371" s="517" t="s">
        <v>137</v>
      </c>
    </row>
    <row r="1372" spans="1:2" x14ac:dyDescent="0.2">
      <c r="A1372"/>
      <c r="B1372" t="s">
        <v>102</v>
      </c>
    </row>
    <row r="1373" spans="1:2" x14ac:dyDescent="0.2">
      <c r="A1373"/>
    </row>
    <row r="1374" spans="1:2" x14ac:dyDescent="0.2">
      <c r="A1374"/>
    </row>
    <row r="1375" spans="1:2" x14ac:dyDescent="0.2">
      <c r="A1375"/>
    </row>
    <row r="1376" spans="1:2" x14ac:dyDescent="0.2">
      <c r="A1376"/>
    </row>
    <row r="1377" spans="1:2" x14ac:dyDescent="0.2">
      <c r="A1377"/>
    </row>
    <row r="1378" spans="1:2" x14ac:dyDescent="0.2">
      <c r="A1378"/>
    </row>
    <row r="1379" spans="1:2" x14ac:dyDescent="0.2">
      <c r="A1379"/>
    </row>
    <row r="1380" spans="1:2" x14ac:dyDescent="0.2">
      <c r="A1380"/>
      <c r="B1380" s="524" t="s">
        <v>103</v>
      </c>
    </row>
    <row r="1381" spans="1:2" x14ac:dyDescent="0.2">
      <c r="A1381"/>
    </row>
    <row r="1382" spans="1:2" x14ac:dyDescent="0.2">
      <c r="A1382"/>
    </row>
    <row r="1383" spans="1:2" x14ac:dyDescent="0.2">
      <c r="A1383"/>
    </row>
    <row r="1384" spans="1:2" x14ac:dyDescent="0.2">
      <c r="A1384"/>
    </row>
    <row r="1385" spans="1:2" x14ac:dyDescent="0.2">
      <c r="A1385"/>
    </row>
    <row r="1386" spans="1:2" x14ac:dyDescent="0.2">
      <c r="A1386" s="515" t="s">
        <v>138</v>
      </c>
      <c r="B1386" t="s">
        <v>105</v>
      </c>
    </row>
    <row r="1387" spans="1:2" x14ac:dyDescent="0.2">
      <c r="A1387"/>
      <c r="B1387" t="s">
        <v>106</v>
      </c>
    </row>
    <row r="1388" spans="1:2" x14ac:dyDescent="0.2">
      <c r="A1388"/>
      <c r="B1388" t="s">
        <v>107</v>
      </c>
    </row>
    <row r="1389" spans="1:2" x14ac:dyDescent="0.2">
      <c r="A1389"/>
      <c r="B1389" t="s">
        <v>108</v>
      </c>
    </row>
    <row r="1390" spans="1:2" x14ac:dyDescent="0.2">
      <c r="A1390"/>
      <c r="B1390" t="s">
        <v>109</v>
      </c>
    </row>
    <row r="1391" spans="1:2" x14ac:dyDescent="0.2">
      <c r="A1391"/>
    </row>
    <row r="1392" spans="1:2" x14ac:dyDescent="0.2">
      <c r="A1392"/>
    </row>
    <row r="1393" spans="1:1" x14ac:dyDescent="0.2">
      <c r="A1393"/>
    </row>
    <row r="1394" spans="1:1" x14ac:dyDescent="0.2">
      <c r="A1394"/>
    </row>
    <row r="1395" spans="1:1" x14ac:dyDescent="0.2">
      <c r="A1395"/>
    </row>
    <row r="1396" spans="1:1" x14ac:dyDescent="0.2">
      <c r="A1396"/>
    </row>
    <row r="1397" spans="1:1" x14ac:dyDescent="0.2">
      <c r="A1397"/>
    </row>
    <row r="1398" spans="1:1" x14ac:dyDescent="0.2">
      <c r="A1398"/>
    </row>
    <row r="1399" spans="1:1" x14ac:dyDescent="0.2">
      <c r="A1399"/>
    </row>
    <row r="1400" spans="1:1" x14ac:dyDescent="0.2">
      <c r="A1400"/>
    </row>
    <row r="1401" spans="1:1" x14ac:dyDescent="0.2">
      <c r="A1401"/>
    </row>
    <row r="1402" spans="1:1" x14ac:dyDescent="0.2">
      <c r="A1402"/>
    </row>
    <row r="1403" spans="1:1" x14ac:dyDescent="0.2">
      <c r="A1403"/>
    </row>
    <row r="1404" spans="1:1" x14ac:dyDescent="0.2">
      <c r="A1404"/>
    </row>
    <row r="1405" spans="1:1" x14ac:dyDescent="0.2">
      <c r="A1405"/>
    </row>
    <row r="1406" spans="1:1" x14ac:dyDescent="0.2">
      <c r="A1406"/>
    </row>
    <row r="1407" spans="1:1" x14ac:dyDescent="0.2">
      <c r="A1407"/>
    </row>
    <row r="1408" spans="1:1" x14ac:dyDescent="0.2">
      <c r="A1408"/>
    </row>
    <row r="1409" spans="1:2" x14ac:dyDescent="0.2">
      <c r="A1409"/>
    </row>
    <row r="1410" spans="1:2" x14ac:dyDescent="0.2">
      <c r="A1410"/>
      <c r="B1410" t="s">
        <v>100</v>
      </c>
    </row>
    <row r="1411" spans="1:2" x14ac:dyDescent="0.2">
      <c r="A1411" s="517" t="s">
        <v>139</v>
      </c>
    </row>
    <row r="1412" spans="1:2" x14ac:dyDescent="0.2">
      <c r="A1412"/>
      <c r="B1412" t="s">
        <v>102</v>
      </c>
    </row>
    <row r="1413" spans="1:2" x14ac:dyDescent="0.2">
      <c r="A1413"/>
    </row>
    <row r="1414" spans="1:2" x14ac:dyDescent="0.2">
      <c r="A1414"/>
    </row>
    <row r="1415" spans="1:2" x14ac:dyDescent="0.2">
      <c r="A1415"/>
    </row>
    <row r="1416" spans="1:2" x14ac:dyDescent="0.2">
      <c r="A1416"/>
    </row>
    <row r="1417" spans="1:2" x14ac:dyDescent="0.2">
      <c r="A1417"/>
    </row>
    <row r="1418" spans="1:2" x14ac:dyDescent="0.2">
      <c r="A1418"/>
      <c r="B1418" s="525" t="s">
        <v>124</v>
      </c>
    </row>
    <row r="1419" spans="1:2" x14ac:dyDescent="0.2">
      <c r="A1419"/>
    </row>
    <row r="1420" spans="1:2" x14ac:dyDescent="0.2">
      <c r="A1420"/>
    </row>
    <row r="1421" spans="1:2" x14ac:dyDescent="0.2">
      <c r="A1421"/>
    </row>
    <row r="1422" spans="1:2" x14ac:dyDescent="0.2">
      <c r="A1422"/>
    </row>
    <row r="1423" spans="1:2" x14ac:dyDescent="0.2">
      <c r="A1423"/>
    </row>
    <row r="1424" spans="1:2" x14ac:dyDescent="0.2">
      <c r="A1424"/>
    </row>
    <row r="1425" spans="1:2" x14ac:dyDescent="0.2">
      <c r="A1425"/>
    </row>
    <row r="1426" spans="1:2" x14ac:dyDescent="0.2">
      <c r="A1426" s="515" t="s">
        <v>140</v>
      </c>
      <c r="B1426" t="s">
        <v>105</v>
      </c>
    </row>
    <row r="1427" spans="1:2" x14ac:dyDescent="0.2">
      <c r="A1427"/>
      <c r="B1427" t="s">
        <v>106</v>
      </c>
    </row>
    <row r="1428" spans="1:2" x14ac:dyDescent="0.2">
      <c r="A1428"/>
      <c r="B1428" t="s">
        <v>107</v>
      </c>
    </row>
    <row r="1429" spans="1:2" x14ac:dyDescent="0.2">
      <c r="A1429"/>
      <c r="B1429" t="s">
        <v>108</v>
      </c>
    </row>
    <row r="1430" spans="1:2" x14ac:dyDescent="0.2">
      <c r="A1430"/>
      <c r="B1430" t="s">
        <v>109</v>
      </c>
    </row>
    <row r="1431" spans="1:2" x14ac:dyDescent="0.2">
      <c r="A1431"/>
    </row>
    <row r="1432" spans="1:2" x14ac:dyDescent="0.2">
      <c r="A1432"/>
    </row>
    <row r="1433" spans="1:2" x14ac:dyDescent="0.2">
      <c r="A1433"/>
    </row>
    <row r="1434" spans="1:2" x14ac:dyDescent="0.2">
      <c r="A1434"/>
    </row>
    <row r="1435" spans="1:2" x14ac:dyDescent="0.2">
      <c r="A1435"/>
    </row>
    <row r="1436" spans="1:2" x14ac:dyDescent="0.2">
      <c r="A1436"/>
    </row>
    <row r="1437" spans="1:2" x14ac:dyDescent="0.2">
      <c r="A1437"/>
    </row>
    <row r="1438" spans="1:2" x14ac:dyDescent="0.2">
      <c r="A1438"/>
    </row>
    <row r="1439" spans="1:2" x14ac:dyDescent="0.2">
      <c r="A1439"/>
    </row>
    <row r="1440" spans="1:2" x14ac:dyDescent="0.2">
      <c r="A1440"/>
    </row>
    <row r="1441" spans="1:2" x14ac:dyDescent="0.2">
      <c r="A1441"/>
    </row>
    <row r="1442" spans="1:2" x14ac:dyDescent="0.2">
      <c r="A1442"/>
    </row>
    <row r="1443" spans="1:2" x14ac:dyDescent="0.2">
      <c r="A1443"/>
    </row>
    <row r="1444" spans="1:2" x14ac:dyDescent="0.2">
      <c r="A1444"/>
    </row>
    <row r="1445" spans="1:2" x14ac:dyDescent="0.2">
      <c r="A1445"/>
    </row>
    <row r="1446" spans="1:2" x14ac:dyDescent="0.2">
      <c r="A1446"/>
    </row>
    <row r="1447" spans="1:2" x14ac:dyDescent="0.2">
      <c r="A1447"/>
    </row>
    <row r="1448" spans="1:2" x14ac:dyDescent="0.2">
      <c r="A1448"/>
    </row>
    <row r="1449" spans="1:2" x14ac:dyDescent="0.2">
      <c r="A1449"/>
      <c r="B1449" s="521" t="s">
        <v>80</v>
      </c>
    </row>
    <row r="1450" spans="1:2" x14ac:dyDescent="0.2">
      <c r="A1450"/>
      <c r="B1450" s="521" t="s">
        <v>141</v>
      </c>
    </row>
    <row r="1451" spans="1:2" x14ac:dyDescent="0.2">
      <c r="A1451"/>
    </row>
    <row r="1452" spans="1:2" x14ac:dyDescent="0.2">
      <c r="A1452"/>
    </row>
    <row r="1453" spans="1:2" x14ac:dyDescent="0.2">
      <c r="A1453"/>
    </row>
    <row r="1454" spans="1:2" x14ac:dyDescent="0.2">
      <c r="A1454"/>
    </row>
    <row r="1455" spans="1:2" x14ac:dyDescent="0.2">
      <c r="A1455"/>
    </row>
    <row r="1456" spans="1:2" x14ac:dyDescent="0.2">
      <c r="A1456"/>
    </row>
    <row r="1457" spans="1:2" x14ac:dyDescent="0.2">
      <c r="A1457"/>
    </row>
    <row r="1458" spans="1:2" x14ac:dyDescent="0.2">
      <c r="A1458"/>
    </row>
    <row r="1459" spans="1:2" x14ac:dyDescent="0.2">
      <c r="A1459"/>
    </row>
    <row r="1460" spans="1:2" x14ac:dyDescent="0.2">
      <c r="A1460"/>
    </row>
    <row r="1461" spans="1:2" x14ac:dyDescent="0.2">
      <c r="A1461"/>
      <c r="B1461" s="521" t="s">
        <v>115</v>
      </c>
    </row>
    <row r="1462" spans="1:2" x14ac:dyDescent="0.2">
      <c r="A1462"/>
      <c r="B1462" s="521" t="s">
        <v>142</v>
      </c>
    </row>
    <row r="1463" spans="1:2" x14ac:dyDescent="0.2">
      <c r="A1463"/>
    </row>
    <row r="1464" spans="1:2" x14ac:dyDescent="0.2">
      <c r="A1464"/>
    </row>
    <row r="1465" spans="1:2" x14ac:dyDescent="0.2">
      <c r="A1465"/>
    </row>
    <row r="1466" spans="1:2" x14ac:dyDescent="0.2">
      <c r="A1466" s="515" t="s">
        <v>41</v>
      </c>
    </row>
    <row r="1467" spans="1:2" x14ac:dyDescent="0.2">
      <c r="A1467"/>
    </row>
    <row r="1468" spans="1:2" x14ac:dyDescent="0.2">
      <c r="A1468"/>
    </row>
    <row r="1469" spans="1:2" x14ac:dyDescent="0.2">
      <c r="A1469"/>
    </row>
    <row r="1470" spans="1:2" x14ac:dyDescent="0.2">
      <c r="A1470"/>
    </row>
    <row r="1471" spans="1:2" x14ac:dyDescent="0.2">
      <c r="A1471"/>
    </row>
    <row r="1472" spans="1:2" x14ac:dyDescent="0.2">
      <c r="A1472"/>
    </row>
    <row r="1473" spans="1:1" x14ac:dyDescent="0.2">
      <c r="A1473"/>
    </row>
    <row r="1474" spans="1:1" x14ac:dyDescent="0.2">
      <c r="A1474"/>
    </row>
    <row r="1475" spans="1:1" x14ac:dyDescent="0.2">
      <c r="A1475"/>
    </row>
    <row r="1476" spans="1:1" x14ac:dyDescent="0.2">
      <c r="A1476"/>
    </row>
    <row r="1477" spans="1:1" x14ac:dyDescent="0.2">
      <c r="A1477"/>
    </row>
    <row r="1478" spans="1:1" x14ac:dyDescent="0.2">
      <c r="A1478"/>
    </row>
    <row r="1479" spans="1:1" x14ac:dyDescent="0.2">
      <c r="A1479"/>
    </row>
    <row r="1480" spans="1:1" x14ac:dyDescent="0.2">
      <c r="A1480"/>
    </row>
    <row r="1481" spans="1:1" x14ac:dyDescent="0.2">
      <c r="A1481"/>
    </row>
    <row r="1482" spans="1:1" x14ac:dyDescent="0.2">
      <c r="A1482"/>
    </row>
    <row r="1483" spans="1:1" x14ac:dyDescent="0.2">
      <c r="A1483"/>
    </row>
    <row r="1484" spans="1:1" x14ac:dyDescent="0.2">
      <c r="A1484"/>
    </row>
    <row r="1485" spans="1:1" x14ac:dyDescent="0.2">
      <c r="A1485"/>
    </row>
    <row r="1486" spans="1:1" x14ac:dyDescent="0.2">
      <c r="A1486"/>
    </row>
    <row r="1487" spans="1:1" x14ac:dyDescent="0.2">
      <c r="A1487"/>
    </row>
    <row r="1488" spans="1:1" x14ac:dyDescent="0.2">
      <c r="A1488"/>
    </row>
    <row r="1489" spans="1:1" x14ac:dyDescent="0.2">
      <c r="A1489"/>
    </row>
    <row r="1490" spans="1:1" x14ac:dyDescent="0.2">
      <c r="A1490"/>
    </row>
    <row r="1491" spans="1:1" x14ac:dyDescent="0.2">
      <c r="A1491"/>
    </row>
    <row r="1492" spans="1:1" x14ac:dyDescent="0.2">
      <c r="A1492"/>
    </row>
    <row r="1493" spans="1:1" x14ac:dyDescent="0.2">
      <c r="A1493"/>
    </row>
    <row r="1494" spans="1:1" x14ac:dyDescent="0.2">
      <c r="A1494"/>
    </row>
    <row r="1495" spans="1:1" x14ac:dyDescent="0.2">
      <c r="A1495"/>
    </row>
    <row r="1496" spans="1:1" x14ac:dyDescent="0.2">
      <c r="A1496"/>
    </row>
    <row r="1497" spans="1:1" x14ac:dyDescent="0.2">
      <c r="A1497"/>
    </row>
    <row r="1498" spans="1:1" x14ac:dyDescent="0.2">
      <c r="A1498"/>
    </row>
    <row r="1499" spans="1:1" x14ac:dyDescent="0.2">
      <c r="A1499"/>
    </row>
    <row r="1500" spans="1:1" x14ac:dyDescent="0.2">
      <c r="A1500"/>
    </row>
    <row r="1501" spans="1:1" x14ac:dyDescent="0.2">
      <c r="A1501"/>
    </row>
    <row r="1502" spans="1:1" x14ac:dyDescent="0.2">
      <c r="A1502"/>
    </row>
    <row r="1503" spans="1:1" x14ac:dyDescent="0.2">
      <c r="A1503"/>
    </row>
    <row r="1504" spans="1:1" x14ac:dyDescent="0.2">
      <c r="A1504"/>
    </row>
    <row r="1505" spans="1:1" x14ac:dyDescent="0.2">
      <c r="A1505"/>
    </row>
    <row r="1506" spans="1:1" x14ac:dyDescent="0.2">
      <c r="A1506"/>
    </row>
    <row r="1507" spans="1:1" x14ac:dyDescent="0.2">
      <c r="A1507"/>
    </row>
    <row r="1508" spans="1:1" x14ac:dyDescent="0.2">
      <c r="A1508"/>
    </row>
    <row r="1509" spans="1:1" x14ac:dyDescent="0.2">
      <c r="A1509"/>
    </row>
    <row r="1510" spans="1:1" x14ac:dyDescent="0.2">
      <c r="A1510"/>
    </row>
    <row r="1511" spans="1:1" x14ac:dyDescent="0.2">
      <c r="A1511"/>
    </row>
    <row r="1512" spans="1:1" x14ac:dyDescent="0.2">
      <c r="A1512"/>
    </row>
    <row r="1513" spans="1:1" x14ac:dyDescent="0.2">
      <c r="A1513"/>
    </row>
    <row r="1514" spans="1:1" x14ac:dyDescent="0.2">
      <c r="A1514"/>
    </row>
    <row r="1515" spans="1:1" x14ac:dyDescent="0.2">
      <c r="A1515"/>
    </row>
    <row r="1516" spans="1:1" x14ac:dyDescent="0.2">
      <c r="A1516"/>
    </row>
    <row r="1517" spans="1:1" x14ac:dyDescent="0.2">
      <c r="A1517"/>
    </row>
    <row r="1518" spans="1:1" x14ac:dyDescent="0.2">
      <c r="A1518"/>
    </row>
    <row r="1519" spans="1:1" x14ac:dyDescent="0.2">
      <c r="A1519"/>
    </row>
    <row r="1520" spans="1:1" x14ac:dyDescent="0.2">
      <c r="A1520"/>
    </row>
    <row r="1521" spans="1:1" x14ac:dyDescent="0.2">
      <c r="A1521"/>
    </row>
    <row r="1522" spans="1:1" x14ac:dyDescent="0.2">
      <c r="A1522"/>
    </row>
    <row r="1523" spans="1:1" x14ac:dyDescent="0.2">
      <c r="A1523"/>
    </row>
    <row r="1524" spans="1:1" x14ac:dyDescent="0.2">
      <c r="A1524"/>
    </row>
    <row r="1525" spans="1:1" x14ac:dyDescent="0.2">
      <c r="A1525"/>
    </row>
    <row r="1526" spans="1:1" x14ac:dyDescent="0.2">
      <c r="A1526"/>
    </row>
    <row r="1527" spans="1:1" x14ac:dyDescent="0.2">
      <c r="A1527"/>
    </row>
    <row r="1528" spans="1:1" x14ac:dyDescent="0.2">
      <c r="A1528"/>
    </row>
    <row r="1529" spans="1:1" x14ac:dyDescent="0.2">
      <c r="A1529"/>
    </row>
    <row r="1530" spans="1:1" x14ac:dyDescent="0.2">
      <c r="A1530"/>
    </row>
    <row r="1531" spans="1:1" x14ac:dyDescent="0.2">
      <c r="A1531"/>
    </row>
    <row r="1532" spans="1:1" x14ac:dyDescent="0.2">
      <c r="A1532"/>
    </row>
    <row r="1533" spans="1:1" x14ac:dyDescent="0.2">
      <c r="A1533"/>
    </row>
    <row r="1534" spans="1:1" x14ac:dyDescent="0.2">
      <c r="A1534"/>
    </row>
    <row r="1535" spans="1:1" x14ac:dyDescent="0.2">
      <c r="A1535"/>
    </row>
    <row r="1536" spans="1:1" x14ac:dyDescent="0.2">
      <c r="A1536"/>
    </row>
    <row r="1537" spans="1:1" x14ac:dyDescent="0.2">
      <c r="A1537"/>
    </row>
    <row r="1538" spans="1:1" x14ac:dyDescent="0.2">
      <c r="A1538"/>
    </row>
    <row r="1539" spans="1:1" x14ac:dyDescent="0.2">
      <c r="A1539"/>
    </row>
    <row r="1540" spans="1:1" x14ac:dyDescent="0.2">
      <c r="A1540"/>
    </row>
    <row r="1541" spans="1:1" x14ac:dyDescent="0.2">
      <c r="A1541"/>
    </row>
    <row r="1542" spans="1:1" x14ac:dyDescent="0.2">
      <c r="A1542"/>
    </row>
    <row r="1543" spans="1:1" x14ac:dyDescent="0.2">
      <c r="A1543"/>
    </row>
    <row r="1544" spans="1:1" x14ac:dyDescent="0.2">
      <c r="A1544"/>
    </row>
    <row r="1545" spans="1:1" x14ac:dyDescent="0.2">
      <c r="A1545"/>
    </row>
    <row r="1546" spans="1:1" x14ac:dyDescent="0.2">
      <c r="A1546"/>
    </row>
    <row r="1547" spans="1:1" x14ac:dyDescent="0.2">
      <c r="A1547"/>
    </row>
    <row r="1548" spans="1:1" x14ac:dyDescent="0.2">
      <c r="A1548"/>
    </row>
    <row r="1549" spans="1:1" x14ac:dyDescent="0.2">
      <c r="A1549"/>
    </row>
    <row r="1550" spans="1:1" x14ac:dyDescent="0.2">
      <c r="A1550"/>
    </row>
    <row r="1551" spans="1:1" x14ac:dyDescent="0.2">
      <c r="A1551"/>
    </row>
    <row r="1552" spans="1:1" x14ac:dyDescent="0.2">
      <c r="A1552"/>
    </row>
    <row r="1553" spans="1:1" x14ac:dyDescent="0.2">
      <c r="A1553"/>
    </row>
    <row r="1554" spans="1:1" x14ac:dyDescent="0.2">
      <c r="A1554"/>
    </row>
    <row r="1555" spans="1:1" x14ac:dyDescent="0.2">
      <c r="A1555"/>
    </row>
    <row r="1556" spans="1:1" x14ac:dyDescent="0.2">
      <c r="A1556"/>
    </row>
    <row r="1557" spans="1:1" x14ac:dyDescent="0.2">
      <c r="A1557"/>
    </row>
    <row r="1558" spans="1:1" x14ac:dyDescent="0.2">
      <c r="A1558"/>
    </row>
    <row r="1559" spans="1:1" x14ac:dyDescent="0.2">
      <c r="A1559"/>
    </row>
    <row r="1560" spans="1:1" x14ac:dyDescent="0.2">
      <c r="A1560"/>
    </row>
    <row r="1561" spans="1:1" x14ac:dyDescent="0.2">
      <c r="A1561"/>
    </row>
    <row r="1562" spans="1:1" x14ac:dyDescent="0.2">
      <c r="A1562"/>
    </row>
    <row r="1563" spans="1:1" x14ac:dyDescent="0.2">
      <c r="A1563"/>
    </row>
    <row r="1564" spans="1:1" x14ac:dyDescent="0.2">
      <c r="A1564"/>
    </row>
    <row r="1565" spans="1:1" x14ac:dyDescent="0.2">
      <c r="A1565"/>
    </row>
    <row r="1566" spans="1:1" x14ac:dyDescent="0.2">
      <c r="A1566"/>
    </row>
    <row r="1567" spans="1:1" x14ac:dyDescent="0.2">
      <c r="A1567"/>
    </row>
    <row r="1568" spans="1:1" x14ac:dyDescent="0.2">
      <c r="A1568"/>
    </row>
    <row r="1569" spans="1:1" x14ac:dyDescent="0.2">
      <c r="A1569"/>
    </row>
    <row r="1570" spans="1:1" x14ac:dyDescent="0.2">
      <c r="A1570"/>
    </row>
    <row r="1571" spans="1:1" x14ac:dyDescent="0.2">
      <c r="A1571"/>
    </row>
    <row r="1572" spans="1:1" x14ac:dyDescent="0.2">
      <c r="A1572"/>
    </row>
    <row r="1573" spans="1:1" x14ac:dyDescent="0.2">
      <c r="A1573"/>
    </row>
    <row r="1574" spans="1:1" x14ac:dyDescent="0.2">
      <c r="A1574"/>
    </row>
    <row r="1575" spans="1:1" x14ac:dyDescent="0.2">
      <c r="A1575"/>
    </row>
    <row r="1576" spans="1:1" x14ac:dyDescent="0.2">
      <c r="A1576"/>
    </row>
    <row r="1577" spans="1:1" x14ac:dyDescent="0.2">
      <c r="A1577"/>
    </row>
    <row r="1578" spans="1:1" x14ac:dyDescent="0.2">
      <c r="A1578"/>
    </row>
    <row r="1579" spans="1:1" x14ac:dyDescent="0.2">
      <c r="A1579"/>
    </row>
    <row r="1580" spans="1:1" x14ac:dyDescent="0.2">
      <c r="A1580"/>
    </row>
    <row r="1581" spans="1:1" x14ac:dyDescent="0.2">
      <c r="A1581"/>
    </row>
    <row r="1582" spans="1:1" x14ac:dyDescent="0.2">
      <c r="A1582"/>
    </row>
    <row r="1583" spans="1:1" x14ac:dyDescent="0.2">
      <c r="A1583"/>
    </row>
    <row r="1584" spans="1:1" x14ac:dyDescent="0.2">
      <c r="A1584"/>
    </row>
    <row r="1585" spans="1:1" x14ac:dyDescent="0.2">
      <c r="A1585"/>
    </row>
    <row r="1586" spans="1:1" x14ac:dyDescent="0.2">
      <c r="A1586"/>
    </row>
    <row r="1587" spans="1:1" x14ac:dyDescent="0.2">
      <c r="A1587"/>
    </row>
    <row r="1588" spans="1:1" x14ac:dyDescent="0.2">
      <c r="A1588"/>
    </row>
    <row r="1589" spans="1:1" x14ac:dyDescent="0.2">
      <c r="A1589"/>
    </row>
    <row r="1590" spans="1:1" x14ac:dyDescent="0.2">
      <c r="A1590"/>
    </row>
    <row r="1591" spans="1:1" x14ac:dyDescent="0.2">
      <c r="A1591"/>
    </row>
    <row r="1592" spans="1:1" x14ac:dyDescent="0.2">
      <c r="A1592"/>
    </row>
    <row r="1593" spans="1:1" x14ac:dyDescent="0.2">
      <c r="A1593"/>
    </row>
    <row r="1594" spans="1:1" x14ac:dyDescent="0.2">
      <c r="A1594"/>
    </row>
    <row r="1595" spans="1:1" x14ac:dyDescent="0.2">
      <c r="A1595"/>
    </row>
    <row r="1596" spans="1:1" x14ac:dyDescent="0.2">
      <c r="A1596"/>
    </row>
    <row r="1597" spans="1:1" x14ac:dyDescent="0.2">
      <c r="A1597"/>
    </row>
    <row r="1598" spans="1:1" x14ac:dyDescent="0.2">
      <c r="A1598"/>
    </row>
    <row r="1599" spans="1:1" x14ac:dyDescent="0.2">
      <c r="A1599"/>
    </row>
    <row r="1600" spans="1:1" x14ac:dyDescent="0.2">
      <c r="A1600"/>
    </row>
    <row r="1601" spans="1:1" x14ac:dyDescent="0.2">
      <c r="A1601"/>
    </row>
    <row r="1602" spans="1:1" x14ac:dyDescent="0.2">
      <c r="A1602"/>
    </row>
    <row r="1603" spans="1:1" x14ac:dyDescent="0.2">
      <c r="A1603"/>
    </row>
    <row r="1604" spans="1:1" x14ac:dyDescent="0.2">
      <c r="A1604"/>
    </row>
  </sheetData>
  <pageMargins left="0.7" right="0.7" top="0.75" bottom="0.75" header="0.3" footer="0.3"/>
  <pageSetup paperSize="9" orientation="portrait" horizontalDpi="300" verticalDpi="300" r:id="rId1"/>
  <headerFooter>
    <oddHeader xml:space="preserve">&amp;L
</oddHeader>
    <oddFooter xml:space="preserve">&amp;L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2"/>
  <dimension ref="A2:F67"/>
  <sheetViews>
    <sheetView topLeftCell="A25" workbookViewId="0">
      <selection activeCell="B28" sqref="B28"/>
    </sheetView>
  </sheetViews>
  <sheetFormatPr defaultRowHeight="14.25" x14ac:dyDescent="0.2"/>
  <cols>
    <col min="1" max="1" width="26.5" customWidth="1"/>
    <col min="2" max="2" width="7.375" style="94" bestFit="1" customWidth="1"/>
    <col min="3" max="5" width="18.625" style="94" customWidth="1"/>
  </cols>
  <sheetData>
    <row r="2" spans="1:5" ht="42.75" x14ac:dyDescent="0.2">
      <c r="B2" s="94" t="s">
        <v>143</v>
      </c>
      <c r="C2" s="94" t="s">
        <v>144</v>
      </c>
      <c r="D2" s="94" t="s">
        <v>145</v>
      </c>
      <c r="E2" s="506" t="s">
        <v>146</v>
      </c>
    </row>
    <row r="3" spans="1:5" x14ac:dyDescent="0.2">
      <c r="A3" t="s">
        <v>1</v>
      </c>
      <c r="B3" s="94">
        <v>8</v>
      </c>
      <c r="C3" s="503">
        <v>6.9444444444444447E-4</v>
      </c>
      <c r="D3" s="503">
        <v>2.0833333333333333E-3</v>
      </c>
      <c r="E3" s="503">
        <v>0</v>
      </c>
    </row>
    <row r="4" spans="1:5" x14ac:dyDescent="0.2">
      <c r="A4" t="s">
        <v>2</v>
      </c>
      <c r="B4" s="94">
        <v>8</v>
      </c>
      <c r="C4" s="503">
        <v>6.9444444444444447E-4</v>
      </c>
      <c r="D4" s="503">
        <v>2.0833333333333333E-3</v>
      </c>
      <c r="E4" s="503">
        <v>0</v>
      </c>
    </row>
    <row r="5" spans="1:5" x14ac:dyDescent="0.2">
      <c r="A5" t="s">
        <v>3</v>
      </c>
      <c r="B5" s="94">
        <v>8</v>
      </c>
      <c r="C5" s="503">
        <v>8.1018518518518516E-4</v>
      </c>
      <c r="D5" s="503">
        <v>2.0833333333333333E-3</v>
      </c>
      <c r="E5" s="503">
        <v>0</v>
      </c>
    </row>
    <row r="6" spans="1:5" x14ac:dyDescent="0.2">
      <c r="A6" t="s">
        <v>4</v>
      </c>
      <c r="B6" s="94">
        <v>12</v>
      </c>
      <c r="C6" s="503">
        <v>2.0833333333333333E-3</v>
      </c>
      <c r="D6" s="503">
        <v>1.3888888888888889E-3</v>
      </c>
      <c r="E6" s="503">
        <v>0</v>
      </c>
    </row>
    <row r="7" spans="1:5" x14ac:dyDescent="0.2">
      <c r="A7" t="s">
        <v>5</v>
      </c>
      <c r="B7" s="94">
        <v>12</v>
      </c>
      <c r="C7" s="503">
        <v>4.1666666666666666E-3</v>
      </c>
      <c r="D7" s="503">
        <v>1.3888888888888889E-3</v>
      </c>
      <c r="E7" s="503">
        <v>0</v>
      </c>
    </row>
    <row r="8" spans="1:5" x14ac:dyDescent="0.2">
      <c r="A8" t="s">
        <v>6</v>
      </c>
      <c r="B8" s="94">
        <v>12</v>
      </c>
      <c r="C8" s="503">
        <v>8.3333333333333332E-3</v>
      </c>
      <c r="D8" s="503">
        <v>1.3888888888888889E-3</v>
      </c>
      <c r="E8" s="503">
        <v>0</v>
      </c>
    </row>
    <row r="9" spans="1:5" x14ac:dyDescent="0.2">
      <c r="A9" t="s">
        <v>7</v>
      </c>
      <c r="B9" s="94">
        <v>12</v>
      </c>
      <c r="C9" s="503">
        <v>1.2499999999999999E-2</v>
      </c>
      <c r="D9" s="503">
        <v>1.3888888888888889E-3</v>
      </c>
      <c r="E9" s="503">
        <v>0</v>
      </c>
    </row>
    <row r="10" spans="1:5" x14ac:dyDescent="0.2">
      <c r="A10" t="s">
        <v>8</v>
      </c>
      <c r="B10" s="94">
        <v>8</v>
      </c>
      <c r="C10" s="503">
        <v>6.9444444444444447E-4</v>
      </c>
      <c r="D10" s="503">
        <v>2.0833333333333333E-3</v>
      </c>
      <c r="E10" s="503">
        <v>0</v>
      </c>
    </row>
    <row r="11" spans="1:5" x14ac:dyDescent="0.2">
      <c r="A11" t="s">
        <v>9</v>
      </c>
      <c r="B11" s="94">
        <v>8</v>
      </c>
      <c r="C11" s="503">
        <v>6.9444444444444447E-4</v>
      </c>
      <c r="D11" s="503">
        <v>2.0833333333333333E-3</v>
      </c>
      <c r="E11" s="503">
        <v>0</v>
      </c>
    </row>
    <row r="12" spans="1:5" x14ac:dyDescent="0.2">
      <c r="A12" t="s">
        <v>10</v>
      </c>
      <c r="B12" s="94">
        <v>8</v>
      </c>
      <c r="C12" s="503">
        <v>9.2592592592592585E-4</v>
      </c>
      <c r="D12" s="503">
        <v>2.0833333333333333E-3</v>
      </c>
      <c r="E12" s="503">
        <v>0</v>
      </c>
    </row>
    <row r="13" spans="1:5" x14ac:dyDescent="0.2">
      <c r="A13" t="s">
        <v>11</v>
      </c>
      <c r="B13" s="94">
        <v>12</v>
      </c>
      <c r="C13" s="503">
        <v>1.2499999999999999E-2</v>
      </c>
      <c r="D13" s="503">
        <v>1.3888888888888889E-3</v>
      </c>
      <c r="E13" s="503">
        <v>0</v>
      </c>
    </row>
    <row r="14" spans="1:5" x14ac:dyDescent="0.2">
      <c r="A14" t="s">
        <v>12</v>
      </c>
      <c r="B14" s="94">
        <v>8</v>
      </c>
      <c r="C14" s="503">
        <v>8.1018518518518516E-4</v>
      </c>
      <c r="D14" s="503">
        <v>1.3888888888888889E-3</v>
      </c>
      <c r="E14" s="503">
        <v>0</v>
      </c>
    </row>
    <row r="15" spans="1:5" x14ac:dyDescent="0.2">
      <c r="A15" t="s">
        <v>13</v>
      </c>
      <c r="B15" s="94">
        <v>8</v>
      </c>
      <c r="C15" s="503">
        <v>3.472222222222222E-3</v>
      </c>
      <c r="D15" s="503">
        <v>1.3888888888888889E-3</v>
      </c>
      <c r="E15" s="503">
        <v>0</v>
      </c>
    </row>
    <row r="16" spans="1:5" x14ac:dyDescent="0.2">
      <c r="A16" t="s">
        <v>19</v>
      </c>
      <c r="C16" s="505">
        <v>8.1018518518518516E-4</v>
      </c>
      <c r="D16" s="504">
        <v>1.3888888888888888E-2</v>
      </c>
      <c r="E16" s="504">
        <v>0</v>
      </c>
    </row>
    <row r="17" spans="1:5" x14ac:dyDescent="0.2">
      <c r="A17" t="s">
        <v>20</v>
      </c>
      <c r="C17" s="505">
        <v>9.2592592592592585E-4</v>
      </c>
      <c r="D17" s="504">
        <v>1.3888888888888888E-2</v>
      </c>
      <c r="E17" s="504">
        <v>0</v>
      </c>
    </row>
    <row r="18" spans="1:5" x14ac:dyDescent="0.2">
      <c r="A18" t="s">
        <v>15</v>
      </c>
      <c r="C18" s="505">
        <v>6.2499999999999995E-3</v>
      </c>
      <c r="D18" s="504">
        <v>1.3888888888888888E-2</v>
      </c>
      <c r="E18" s="504">
        <v>0</v>
      </c>
    </row>
    <row r="19" spans="1:5" x14ac:dyDescent="0.2">
      <c r="A19" t="s">
        <v>26</v>
      </c>
      <c r="C19" s="505">
        <v>6.3657407407407402E-4</v>
      </c>
      <c r="D19" s="504">
        <v>1.3888888888888888E-2</v>
      </c>
      <c r="E19" s="504">
        <v>0</v>
      </c>
    </row>
    <row r="20" spans="1:5" x14ac:dyDescent="0.2">
      <c r="A20" t="s">
        <v>22</v>
      </c>
      <c r="C20" s="505">
        <v>8.1018518518518516E-4</v>
      </c>
      <c r="D20" s="504">
        <v>1.3888888888888888E-2</v>
      </c>
      <c r="E20" s="504">
        <v>0</v>
      </c>
    </row>
    <row r="21" spans="1:5" x14ac:dyDescent="0.2">
      <c r="A21" t="s">
        <v>23</v>
      </c>
      <c r="C21" s="505">
        <v>8.1018518518518516E-4</v>
      </c>
      <c r="D21" s="504">
        <v>1.3888888888888888E-2</v>
      </c>
      <c r="E21" s="504">
        <v>0</v>
      </c>
    </row>
    <row r="22" spans="1:5" x14ac:dyDescent="0.2">
      <c r="A22" t="s">
        <v>24</v>
      </c>
      <c r="C22" s="505">
        <v>8.1018518518518516E-4</v>
      </c>
      <c r="D22" s="504">
        <v>1.3888888888888888E-2</v>
      </c>
      <c r="E22" s="504">
        <v>0</v>
      </c>
    </row>
    <row r="23" spans="1:5" x14ac:dyDescent="0.2">
      <c r="A23" t="s">
        <v>17</v>
      </c>
      <c r="C23" s="505">
        <v>9.0277777777777787E-3</v>
      </c>
      <c r="D23" s="504">
        <v>3.125E-2</v>
      </c>
      <c r="E23" s="504">
        <v>0</v>
      </c>
    </row>
    <row r="27" spans="1:5" x14ac:dyDescent="0.2">
      <c r="A27" t="s">
        <v>147</v>
      </c>
      <c r="B27" s="227" t="s">
        <v>148</v>
      </c>
    </row>
    <row r="28" spans="1:5" x14ac:dyDescent="0.2">
      <c r="A28" t="s">
        <v>149</v>
      </c>
      <c r="B28" s="227" t="s">
        <v>150</v>
      </c>
    </row>
    <row r="29" spans="1:5" x14ac:dyDescent="0.2">
      <c r="A29" t="s">
        <v>151</v>
      </c>
      <c r="B29" s="227" t="s">
        <v>152</v>
      </c>
    </row>
    <row r="30" spans="1:5" x14ac:dyDescent="0.2">
      <c r="B30" s="227"/>
    </row>
    <row r="31" spans="1:5" x14ac:dyDescent="0.2">
      <c r="B31" s="227"/>
      <c r="C31" s="227"/>
    </row>
    <row r="32" spans="1:5" x14ac:dyDescent="0.2">
      <c r="C32" s="227"/>
    </row>
    <row r="37" spans="1:3" x14ac:dyDescent="0.2">
      <c r="B37" s="531"/>
    </row>
    <row r="39" spans="1:3" x14ac:dyDescent="0.2">
      <c r="A39" t="s">
        <v>153</v>
      </c>
      <c r="C39" s="227" t="s">
        <v>154</v>
      </c>
    </row>
    <row r="40" spans="1:3" x14ac:dyDescent="0.2">
      <c r="A40" t="s">
        <v>155</v>
      </c>
      <c r="C40" s="227" t="s">
        <v>156</v>
      </c>
    </row>
    <row r="41" spans="1:3" x14ac:dyDescent="0.2">
      <c r="A41" t="s">
        <v>157</v>
      </c>
      <c r="C41" s="227" t="s">
        <v>158</v>
      </c>
    </row>
    <row r="42" spans="1:3" x14ac:dyDescent="0.2">
      <c r="A42" t="s">
        <v>159</v>
      </c>
      <c r="C42" s="227" t="s">
        <v>160</v>
      </c>
    </row>
    <row r="43" spans="1:3" x14ac:dyDescent="0.2">
      <c r="A43" t="s">
        <v>161</v>
      </c>
      <c r="C43" s="227" t="s">
        <v>162</v>
      </c>
    </row>
    <row r="44" spans="1:3" x14ac:dyDescent="0.2">
      <c r="A44" t="s">
        <v>163</v>
      </c>
      <c r="C44" s="227" t="s">
        <v>164</v>
      </c>
    </row>
    <row r="45" spans="1:3" x14ac:dyDescent="0.2">
      <c r="A45" t="s">
        <v>165</v>
      </c>
      <c r="C45" s="227" t="s">
        <v>166</v>
      </c>
    </row>
    <row r="46" spans="1:3" x14ac:dyDescent="0.2">
      <c r="A46" t="s">
        <v>167</v>
      </c>
      <c r="C46" s="227" t="s">
        <v>168</v>
      </c>
    </row>
    <row r="47" spans="1:3" x14ac:dyDescent="0.2">
      <c r="A47" t="s">
        <v>169</v>
      </c>
      <c r="C47" s="227" t="s">
        <v>170</v>
      </c>
    </row>
    <row r="48" spans="1:3" x14ac:dyDescent="0.2">
      <c r="A48" t="s">
        <v>171</v>
      </c>
      <c r="C48" s="227" t="s">
        <v>172</v>
      </c>
    </row>
    <row r="63" spans="1:5" x14ac:dyDescent="0.2">
      <c r="A63" s="527" t="s">
        <v>173</v>
      </c>
      <c r="C63" s="94" t="s">
        <v>174</v>
      </c>
      <c r="D63" s="94" t="s">
        <v>175</v>
      </c>
      <c r="E63" s="94" t="s">
        <v>176</v>
      </c>
    </row>
    <row r="64" spans="1:5" x14ac:dyDescent="0.2">
      <c r="A64" t="s">
        <v>177</v>
      </c>
      <c r="B64" s="94">
        <v>9.9499999999999993</v>
      </c>
      <c r="C64" s="94">
        <v>9.9499999999999993</v>
      </c>
      <c r="D64" s="94">
        <v>9.9499999999999993</v>
      </c>
      <c r="E64" s="94">
        <v>9.9499999999999993</v>
      </c>
    </row>
    <row r="65" spans="1:6" x14ac:dyDescent="0.2">
      <c r="A65" t="s">
        <v>178</v>
      </c>
      <c r="B65" s="94">
        <v>0.25</v>
      </c>
      <c r="C65" s="94">
        <v>0.25</v>
      </c>
      <c r="D65" s="94">
        <v>0.25</v>
      </c>
      <c r="E65" s="94">
        <v>0.25</v>
      </c>
      <c r="F65" s="227" t="s">
        <v>179</v>
      </c>
    </row>
    <row r="66" spans="1:6" x14ac:dyDescent="0.2">
      <c r="A66" t="s">
        <v>180</v>
      </c>
      <c r="B66" s="94">
        <v>92</v>
      </c>
      <c r="C66" s="94">
        <v>88</v>
      </c>
      <c r="D66" s="94">
        <v>86</v>
      </c>
      <c r="E66" s="94">
        <v>92</v>
      </c>
    </row>
    <row r="67" spans="1:6" x14ac:dyDescent="0.2">
      <c r="A67" t="s">
        <v>181</v>
      </c>
      <c r="B67" s="94">
        <v>2.04</v>
      </c>
      <c r="C67" s="94">
        <v>1.95</v>
      </c>
      <c r="D67" s="94">
        <v>1.921</v>
      </c>
      <c r="E67" s="94">
        <v>2.04</v>
      </c>
    </row>
  </sheetData>
  <pageMargins left="0.7" right="0.7" top="0.75" bottom="0.75" header="0.3" footer="0.3"/>
  <pageSetup paperSize="9" orientation="portrait" r:id="rId1"/>
  <headerFooter>
    <oddHeader xml:space="preserve">&amp;L
</oddHeader>
    <oddFooter xml:space="preserve">&amp;L
</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A91D9-E3A9-438A-9100-1638F914D1D8}">
  <sheetPr codeName="Blad6"/>
  <dimension ref="A1:GF57"/>
  <sheetViews>
    <sheetView zoomScale="85" zoomScaleNormal="85" workbookViewId="0">
      <pane ySplit="24" topLeftCell="A28" activePane="bottomLeft" state="frozen"/>
      <selection sqref="A1:XFD1"/>
      <selection pane="bottomLeft" sqref="A1:XFD1"/>
    </sheetView>
  </sheetViews>
  <sheetFormatPr defaultColWidth="1.75" defaultRowHeight="14.25" x14ac:dyDescent="0.2"/>
  <cols>
    <col min="95" max="163" width="1.75" customWidth="1"/>
  </cols>
  <sheetData>
    <row r="1" spans="1:143" ht="9.9499999999999993" customHeight="1" x14ac:dyDescent="0.2">
      <c r="A1" s="34" t="s">
        <v>182</v>
      </c>
      <c r="J1" s="839" t="s">
        <v>183</v>
      </c>
      <c r="K1" s="839"/>
      <c r="L1" s="839"/>
      <c r="M1" s="839"/>
      <c r="N1" s="839"/>
      <c r="O1" s="839"/>
      <c r="P1" s="839"/>
      <c r="Q1" s="839"/>
      <c r="R1" s="839"/>
      <c r="S1" s="839"/>
      <c r="T1" s="839"/>
      <c r="U1" s="839"/>
    </row>
    <row r="2" spans="1:143" ht="9.9499999999999993" customHeight="1" x14ac:dyDescent="0.2">
      <c r="A2" s="4" t="s">
        <v>184</v>
      </c>
      <c r="B2" s="5"/>
      <c r="C2" s="5"/>
      <c r="D2" s="5"/>
      <c r="E2" s="5"/>
      <c r="F2" s="5"/>
      <c r="G2" s="5"/>
      <c r="H2" s="5"/>
      <c r="I2" s="475"/>
      <c r="J2" s="476">
        <v>14</v>
      </c>
      <c r="K2" s="477"/>
      <c r="L2" s="477"/>
      <c r="M2" s="477"/>
      <c r="N2" s="477"/>
      <c r="O2" s="478"/>
      <c r="P2" s="479"/>
      <c r="Q2" s="477"/>
      <c r="R2" s="477"/>
      <c r="S2" s="477"/>
      <c r="T2" s="477"/>
      <c r="U2" s="480"/>
      <c r="V2" s="481">
        <f>J2+1</f>
        <v>15</v>
      </c>
      <c r="W2" s="477"/>
      <c r="X2" s="477"/>
      <c r="Y2" s="477"/>
      <c r="Z2" s="477"/>
      <c r="AA2" s="482"/>
      <c r="AB2" s="481"/>
      <c r="AC2" s="477"/>
      <c r="AD2" s="477"/>
      <c r="AE2" s="477"/>
      <c r="AF2" s="477"/>
      <c r="AG2" s="480"/>
      <c r="AH2" s="481">
        <f>V2+1</f>
        <v>16</v>
      </c>
      <c r="AI2" s="477"/>
      <c r="AJ2" s="477"/>
      <c r="AK2" s="477"/>
      <c r="AL2" s="477"/>
      <c r="AM2" s="478"/>
      <c r="AN2" s="479"/>
      <c r="AO2" s="477"/>
      <c r="AP2" s="477"/>
      <c r="AQ2" s="477"/>
      <c r="AR2" s="477"/>
      <c r="AS2" s="480"/>
      <c r="AT2" s="481">
        <f>AH2+1</f>
        <v>17</v>
      </c>
      <c r="AU2" s="477"/>
      <c r="AV2" s="477"/>
      <c r="AW2" s="477"/>
      <c r="AX2" s="477"/>
      <c r="AY2" s="482"/>
      <c r="AZ2" s="481"/>
      <c r="BA2" s="477"/>
      <c r="BB2" s="477"/>
      <c r="BC2" s="477"/>
      <c r="BD2" s="477"/>
      <c r="BE2" s="480"/>
      <c r="BF2" s="481">
        <f>AT2+1</f>
        <v>18</v>
      </c>
      <c r="BG2" s="477"/>
      <c r="BH2" s="477"/>
      <c r="BI2" s="477"/>
      <c r="BJ2" s="477"/>
      <c r="BK2" s="482"/>
      <c r="BL2" s="481"/>
      <c r="BM2" s="477"/>
      <c r="BN2" s="477"/>
      <c r="BO2" s="477"/>
      <c r="BP2" s="477"/>
      <c r="BQ2" s="480"/>
      <c r="BR2" s="481">
        <f>BF2+1</f>
        <v>19</v>
      </c>
      <c r="BS2" s="477"/>
      <c r="BT2" s="477"/>
      <c r="BU2" s="477"/>
      <c r="BV2" s="477"/>
      <c r="BW2" s="482"/>
      <c r="BX2" s="481"/>
      <c r="BY2" s="477"/>
      <c r="BZ2" s="477"/>
      <c r="CA2" s="477"/>
      <c r="CB2" s="477"/>
      <c r="CC2" s="480"/>
      <c r="CD2" s="481">
        <f>BR2+1</f>
        <v>20</v>
      </c>
      <c r="CE2" s="477"/>
      <c r="CF2" s="477"/>
      <c r="CG2" s="477"/>
      <c r="CH2" s="477"/>
      <c r="CI2" s="478"/>
      <c r="CJ2" s="479"/>
      <c r="CK2" s="477"/>
      <c r="CL2" s="477"/>
      <c r="CM2" s="477"/>
      <c r="CN2" s="477"/>
      <c r="CO2" s="480"/>
      <c r="CP2" s="481">
        <f>CD2+1</f>
        <v>21</v>
      </c>
      <c r="CQ2" s="477"/>
      <c r="CR2" s="477"/>
      <c r="CS2" s="477"/>
      <c r="CT2" s="477"/>
      <c r="CU2" s="482"/>
      <c r="CV2" s="481"/>
      <c r="CW2" s="477"/>
      <c r="CX2" s="477"/>
      <c r="CY2" s="477"/>
      <c r="CZ2" s="477"/>
      <c r="DA2" s="480"/>
      <c r="DB2" s="481">
        <f>CP2+1</f>
        <v>22</v>
      </c>
      <c r="DC2" s="477"/>
      <c r="DD2" s="477"/>
      <c r="DE2" s="477"/>
      <c r="DF2" s="477"/>
      <c r="DG2" s="478"/>
      <c r="DH2" s="479"/>
      <c r="DI2" s="477"/>
      <c r="DJ2" s="477"/>
      <c r="DK2" s="477"/>
      <c r="DL2" s="477"/>
      <c r="DM2" s="478"/>
      <c r="DN2" s="533"/>
      <c r="DO2" s="532"/>
      <c r="DP2" s="532"/>
      <c r="DQ2" s="532"/>
      <c r="DR2" s="532"/>
      <c r="DS2" s="532"/>
      <c r="DT2" s="532"/>
      <c r="DU2" s="532"/>
      <c r="DV2" s="532"/>
      <c r="DW2" s="532"/>
      <c r="DX2" s="532"/>
      <c r="DY2" s="532"/>
      <c r="DZ2" s="532"/>
      <c r="EA2" s="532"/>
      <c r="EB2" s="532"/>
      <c r="EC2" s="532"/>
      <c r="ED2" s="532"/>
      <c r="EE2" s="532"/>
      <c r="EF2" s="532"/>
      <c r="EI2" s="532"/>
      <c r="EJ2" s="532"/>
      <c r="EK2" s="532"/>
      <c r="EL2" s="532"/>
      <c r="EM2" s="532"/>
    </row>
    <row r="3" spans="1:143" s="1" customFormat="1" ht="9.9499999999999993" customHeight="1" x14ac:dyDescent="0.2">
      <c r="A3" s="6" t="s">
        <v>185</v>
      </c>
      <c r="B3" s="7"/>
      <c r="C3" s="7"/>
      <c r="D3" s="7"/>
      <c r="E3" s="7"/>
      <c r="F3" s="7"/>
      <c r="G3" s="7"/>
      <c r="H3" s="7"/>
      <c r="I3" s="8"/>
      <c r="J3" s="9"/>
      <c r="K3" s="27" t="s">
        <v>186</v>
      </c>
      <c r="L3" s="27" t="s">
        <v>187</v>
      </c>
      <c r="M3" s="27" t="s">
        <v>188</v>
      </c>
      <c r="N3" s="27" t="s">
        <v>189</v>
      </c>
      <c r="O3" s="28" t="s">
        <v>190</v>
      </c>
      <c r="P3" s="29" t="s">
        <v>191</v>
      </c>
      <c r="Q3" s="27" t="s">
        <v>192</v>
      </c>
      <c r="R3" s="27" t="s">
        <v>193</v>
      </c>
      <c r="S3" s="27" t="s">
        <v>194</v>
      </c>
      <c r="T3" s="27" t="s">
        <v>195</v>
      </c>
      <c r="U3" s="30" t="s">
        <v>196</v>
      </c>
      <c r="V3" s="31"/>
      <c r="W3" s="27" t="s">
        <v>186</v>
      </c>
      <c r="X3" s="27" t="s">
        <v>187</v>
      </c>
      <c r="Y3" s="27" t="s">
        <v>188</v>
      </c>
      <c r="Z3" s="27" t="s">
        <v>189</v>
      </c>
      <c r="AA3" s="32" t="s">
        <v>190</v>
      </c>
      <c r="AB3" s="31" t="s">
        <v>191</v>
      </c>
      <c r="AC3" s="27" t="s">
        <v>192</v>
      </c>
      <c r="AD3" s="27" t="s">
        <v>193</v>
      </c>
      <c r="AE3" s="27" t="s">
        <v>194</v>
      </c>
      <c r="AF3" s="27" t="s">
        <v>195</v>
      </c>
      <c r="AG3" s="28" t="s">
        <v>196</v>
      </c>
      <c r="AH3" s="33"/>
      <c r="AI3" s="27" t="s">
        <v>186</v>
      </c>
      <c r="AJ3" s="27" t="s">
        <v>187</v>
      </c>
      <c r="AK3" s="27" t="s">
        <v>188</v>
      </c>
      <c r="AL3" s="27" t="s">
        <v>189</v>
      </c>
      <c r="AM3" s="28" t="s">
        <v>190</v>
      </c>
      <c r="AN3" s="29" t="s">
        <v>191</v>
      </c>
      <c r="AO3" s="27" t="s">
        <v>192</v>
      </c>
      <c r="AP3" s="27" t="s">
        <v>193</v>
      </c>
      <c r="AQ3" s="27" t="s">
        <v>194</v>
      </c>
      <c r="AR3" s="27" t="s">
        <v>195</v>
      </c>
      <c r="AS3" s="30" t="s">
        <v>196</v>
      </c>
      <c r="AT3" s="31"/>
      <c r="AU3" s="27" t="s">
        <v>186</v>
      </c>
      <c r="AV3" s="27" t="s">
        <v>187</v>
      </c>
      <c r="AW3" s="27" t="s">
        <v>188</v>
      </c>
      <c r="AX3" s="27" t="s">
        <v>189</v>
      </c>
      <c r="AY3" s="32" t="s">
        <v>190</v>
      </c>
      <c r="AZ3" s="31" t="s">
        <v>191</v>
      </c>
      <c r="BA3" s="27" t="s">
        <v>192</v>
      </c>
      <c r="BB3" s="27" t="s">
        <v>193</v>
      </c>
      <c r="BC3" s="27" t="s">
        <v>194</v>
      </c>
      <c r="BD3" s="27" t="s">
        <v>195</v>
      </c>
      <c r="BE3" s="28" t="s">
        <v>196</v>
      </c>
      <c r="BF3" s="33"/>
      <c r="BG3" s="27" t="s">
        <v>186</v>
      </c>
      <c r="BH3" s="27" t="s">
        <v>187</v>
      </c>
      <c r="BI3" s="27" t="s">
        <v>188</v>
      </c>
      <c r="BJ3" s="27" t="s">
        <v>189</v>
      </c>
      <c r="BK3" s="28" t="s">
        <v>190</v>
      </c>
      <c r="BL3" s="29" t="s">
        <v>191</v>
      </c>
      <c r="BM3" s="27" t="s">
        <v>192</v>
      </c>
      <c r="BN3" s="27" t="s">
        <v>193</v>
      </c>
      <c r="BO3" s="27" t="s">
        <v>194</v>
      </c>
      <c r="BP3" s="27" t="s">
        <v>195</v>
      </c>
      <c r="BQ3" s="30" t="s">
        <v>196</v>
      </c>
      <c r="BR3" s="31"/>
      <c r="BS3" s="27" t="s">
        <v>186</v>
      </c>
      <c r="BT3" s="27" t="s">
        <v>187</v>
      </c>
      <c r="BU3" s="27" t="s">
        <v>188</v>
      </c>
      <c r="BV3" s="27" t="s">
        <v>189</v>
      </c>
      <c r="BW3" s="32" t="s">
        <v>190</v>
      </c>
      <c r="BX3" s="31" t="s">
        <v>191</v>
      </c>
      <c r="BY3" s="27" t="s">
        <v>192</v>
      </c>
      <c r="BZ3" s="27" t="s">
        <v>193</v>
      </c>
      <c r="CA3" s="27" t="s">
        <v>194</v>
      </c>
      <c r="CB3" s="27" t="s">
        <v>195</v>
      </c>
      <c r="CC3" s="30" t="s">
        <v>196</v>
      </c>
      <c r="CD3" s="31"/>
      <c r="CE3" s="27" t="s">
        <v>186</v>
      </c>
      <c r="CF3" s="27" t="s">
        <v>187</v>
      </c>
      <c r="CG3" s="27" t="s">
        <v>188</v>
      </c>
      <c r="CH3" s="27" t="s">
        <v>189</v>
      </c>
      <c r="CI3" s="32" t="s">
        <v>190</v>
      </c>
      <c r="CJ3" s="31" t="s">
        <v>191</v>
      </c>
      <c r="CK3" s="27" t="s">
        <v>192</v>
      </c>
      <c r="CL3" s="27" t="s">
        <v>193</v>
      </c>
      <c r="CM3" s="27" t="s">
        <v>194</v>
      </c>
      <c r="CN3" s="27" t="s">
        <v>195</v>
      </c>
      <c r="CO3" s="28" t="s">
        <v>196</v>
      </c>
      <c r="CP3" s="33"/>
      <c r="CQ3" s="27" t="s">
        <v>186</v>
      </c>
      <c r="CR3" s="27" t="s">
        <v>187</v>
      </c>
      <c r="CS3" s="27" t="s">
        <v>188</v>
      </c>
      <c r="CT3" s="27" t="s">
        <v>189</v>
      </c>
      <c r="CU3" s="28" t="s">
        <v>190</v>
      </c>
      <c r="CV3" s="29" t="s">
        <v>191</v>
      </c>
      <c r="CW3" s="27" t="s">
        <v>192</v>
      </c>
      <c r="CX3" s="27" t="s">
        <v>193</v>
      </c>
      <c r="CY3" s="27" t="s">
        <v>194</v>
      </c>
      <c r="CZ3" s="27" t="s">
        <v>195</v>
      </c>
      <c r="DA3" s="30" t="s">
        <v>196</v>
      </c>
      <c r="DB3" s="31"/>
      <c r="DC3" s="27" t="s">
        <v>186</v>
      </c>
      <c r="DD3" s="27" t="s">
        <v>187</v>
      </c>
      <c r="DE3" s="27" t="s">
        <v>188</v>
      </c>
      <c r="DF3" s="27" t="s">
        <v>189</v>
      </c>
      <c r="DG3" s="32" t="s">
        <v>190</v>
      </c>
      <c r="DH3" s="31" t="s">
        <v>191</v>
      </c>
      <c r="DI3" s="27" t="s">
        <v>192</v>
      </c>
      <c r="DJ3" s="27" t="s">
        <v>193</v>
      </c>
      <c r="DK3" s="27" t="s">
        <v>194</v>
      </c>
      <c r="DL3" s="27" t="s">
        <v>195</v>
      </c>
      <c r="DM3" s="28" t="s">
        <v>196</v>
      </c>
      <c r="DN3" s="533"/>
      <c r="DO3" s="532"/>
      <c r="DP3" s="532"/>
      <c r="DQ3" s="532"/>
      <c r="DR3" s="532"/>
      <c r="DS3" s="532"/>
      <c r="DT3" s="532"/>
      <c r="DU3" s="532"/>
      <c r="DV3" s="532"/>
      <c r="DW3" s="532"/>
      <c r="DX3" s="532"/>
      <c r="DY3" s="532"/>
      <c r="DZ3" s="532"/>
      <c r="EA3" s="532"/>
      <c r="EB3" s="532"/>
      <c r="EC3" s="532"/>
      <c r="ED3" s="532"/>
      <c r="EE3" s="532"/>
      <c r="EF3" s="532"/>
      <c r="EI3" s="532"/>
      <c r="EJ3" s="532"/>
      <c r="EK3" s="532"/>
      <c r="EL3" s="532"/>
      <c r="EM3" s="532"/>
    </row>
    <row r="4" spans="1:143" s="486" customFormat="1" ht="9.9499999999999993" customHeight="1" x14ac:dyDescent="0.2">
      <c r="A4" s="485"/>
      <c r="I4" s="498"/>
      <c r="J4" s="495"/>
      <c r="U4" s="498"/>
      <c r="V4" s="495"/>
      <c r="AG4" s="498"/>
      <c r="AH4" s="495"/>
      <c r="AS4" s="498"/>
      <c r="AT4" s="495"/>
      <c r="BE4" s="498"/>
      <c r="BF4" s="495"/>
      <c r="BQ4" s="498"/>
      <c r="BR4" s="495"/>
      <c r="CC4" s="498"/>
      <c r="CD4" s="495"/>
      <c r="CO4" s="498"/>
      <c r="CP4" s="495"/>
      <c r="DA4" s="498"/>
      <c r="DB4" s="495"/>
      <c r="DM4" s="610"/>
      <c r="DN4" s="472"/>
      <c r="DO4"/>
      <c r="DP4"/>
      <c r="DQ4"/>
      <c r="DR4"/>
      <c r="DS4"/>
      <c r="DT4"/>
      <c r="DU4"/>
      <c r="DV4"/>
      <c r="DW4"/>
      <c r="DX4"/>
      <c r="DY4"/>
      <c r="DZ4"/>
      <c r="EA4"/>
      <c r="EB4"/>
      <c r="EC4"/>
      <c r="ED4"/>
      <c r="EE4"/>
      <c r="EF4"/>
      <c r="EG4"/>
      <c r="EH4" s="495"/>
      <c r="EI4"/>
      <c r="EJ4"/>
      <c r="EK4"/>
      <c r="EL4"/>
      <c r="EM4"/>
    </row>
    <row r="5" spans="1:143" s="488" customFormat="1" ht="9.9499999999999993" customHeight="1" x14ac:dyDescent="0.2">
      <c r="A5" s="487" t="s">
        <v>197</v>
      </c>
      <c r="I5" s="499"/>
      <c r="J5" s="496"/>
      <c r="U5" s="499"/>
      <c r="V5" s="496"/>
      <c r="AG5" s="499"/>
      <c r="AH5" s="496"/>
      <c r="AS5" s="499"/>
      <c r="AT5" s="496"/>
      <c r="BE5" s="499"/>
      <c r="BF5" s="496"/>
      <c r="BQ5" s="499"/>
      <c r="BR5" s="496"/>
      <c r="CC5" s="499"/>
      <c r="CD5" s="496"/>
      <c r="CO5" s="499"/>
      <c r="CP5" s="496"/>
      <c r="DA5" s="499"/>
      <c r="DB5" s="496"/>
      <c r="DM5" s="603"/>
      <c r="DN5" s="611"/>
      <c r="DO5"/>
      <c r="DP5"/>
      <c r="DQ5"/>
      <c r="DR5"/>
      <c r="DS5"/>
      <c r="DT5"/>
      <c r="DU5"/>
      <c r="DV5"/>
      <c r="DW5"/>
      <c r="DX5"/>
      <c r="DY5"/>
      <c r="DZ5"/>
      <c r="EA5"/>
      <c r="EB5" s="495"/>
      <c r="EC5" s="486"/>
      <c r="ED5" s="486"/>
      <c r="EE5" s="486"/>
      <c r="EF5" s="486"/>
      <c r="EG5" s="486"/>
      <c r="EI5" s="486"/>
      <c r="EJ5" s="486"/>
      <c r="EK5" s="486"/>
      <c r="EL5" s="486"/>
      <c r="EM5" s="486"/>
    </row>
    <row r="6" spans="1:143" s="488" customFormat="1" ht="9.9499999999999993" customHeight="1" x14ac:dyDescent="0.2">
      <c r="A6" s="489"/>
      <c r="I6" s="499"/>
      <c r="J6" s="496"/>
      <c r="U6" s="499"/>
      <c r="V6" s="496"/>
      <c r="AG6" s="499"/>
      <c r="AH6" s="496"/>
      <c r="AS6" s="499"/>
      <c r="AT6" s="496"/>
      <c r="BE6" s="499"/>
      <c r="BF6" s="496"/>
      <c r="BQ6" s="499"/>
      <c r="BR6" s="496"/>
      <c r="CC6" s="499"/>
      <c r="CD6" s="496"/>
      <c r="CO6" s="499"/>
      <c r="CP6" s="496"/>
      <c r="DA6" s="499"/>
      <c r="DB6" s="496"/>
      <c r="DM6" s="603"/>
      <c r="DN6" s="612"/>
      <c r="DO6"/>
      <c r="DP6"/>
      <c r="DQ6"/>
      <c r="DR6"/>
      <c r="DS6"/>
      <c r="DT6"/>
      <c r="DU6"/>
      <c r="DV6"/>
      <c r="DW6"/>
      <c r="DX6"/>
      <c r="DY6"/>
      <c r="DZ6"/>
      <c r="EA6"/>
      <c r="EB6" s="496"/>
    </row>
    <row r="7" spans="1:143" s="488" customFormat="1" ht="9.9499999999999993" customHeight="1" x14ac:dyDescent="0.2">
      <c r="A7" s="40" t="s">
        <v>0</v>
      </c>
      <c r="I7" s="499"/>
      <c r="J7" s="496"/>
      <c r="K7" s="490"/>
      <c r="L7" s="490"/>
      <c r="M7" s="490"/>
      <c r="N7" s="490"/>
      <c r="O7" s="490"/>
      <c r="P7" s="490"/>
      <c r="Q7" s="490"/>
      <c r="U7" s="499"/>
      <c r="V7" s="496"/>
      <c r="AG7" s="499"/>
      <c r="AH7" s="496"/>
      <c r="AS7" s="499"/>
      <c r="AT7" s="496"/>
      <c r="BE7" s="499"/>
      <c r="BF7" s="496"/>
      <c r="BQ7" s="499"/>
      <c r="BR7" s="496"/>
      <c r="CC7" s="499"/>
      <c r="CD7" s="496"/>
      <c r="CO7" s="499"/>
      <c r="CP7" s="496"/>
      <c r="DA7" s="499"/>
      <c r="DB7" s="496"/>
      <c r="DM7" s="603"/>
      <c r="DN7" s="612"/>
      <c r="DO7"/>
      <c r="DP7"/>
      <c r="DQ7"/>
      <c r="DR7"/>
      <c r="DS7"/>
      <c r="DT7"/>
      <c r="DU7"/>
      <c r="DV7"/>
      <c r="DW7"/>
      <c r="DX7"/>
      <c r="DY7"/>
      <c r="DZ7"/>
      <c r="EA7"/>
      <c r="EB7" s="496"/>
    </row>
    <row r="8" spans="1:143" s="488" customFormat="1" ht="9.9499999999999993" customHeight="1" x14ac:dyDescent="0.2">
      <c r="A8" s="40"/>
      <c r="I8" s="499"/>
      <c r="J8" s="496"/>
      <c r="K8" s="490"/>
      <c r="L8" s="490"/>
      <c r="M8" s="490"/>
      <c r="N8" s="490"/>
      <c r="O8" s="490"/>
      <c r="P8" s="490"/>
      <c r="Q8" s="490"/>
      <c r="U8" s="499"/>
      <c r="V8" s="496"/>
      <c r="AG8" s="499"/>
      <c r="AH8" s="496"/>
      <c r="AS8" s="499"/>
      <c r="AT8" s="496"/>
      <c r="BE8" s="499"/>
      <c r="BF8" s="496"/>
      <c r="BQ8" s="499"/>
      <c r="BR8" s="496"/>
      <c r="CC8" s="499"/>
      <c r="CD8" s="496"/>
      <c r="CO8" s="499"/>
      <c r="CP8" s="496"/>
      <c r="DA8" s="499"/>
      <c r="DB8" s="496"/>
      <c r="DM8" s="603"/>
      <c r="DN8" s="612"/>
      <c r="DO8"/>
      <c r="DP8"/>
      <c r="DQ8"/>
      <c r="DR8"/>
      <c r="DS8"/>
      <c r="DT8"/>
      <c r="DU8"/>
      <c r="DV8"/>
      <c r="DW8"/>
      <c r="DX8"/>
      <c r="DY8"/>
      <c r="DZ8"/>
      <c r="EA8"/>
      <c r="EB8" s="496"/>
    </row>
    <row r="9" spans="1:143" s="488" customFormat="1" ht="9.9499999999999993" customHeight="1" x14ac:dyDescent="0.2">
      <c r="A9" s="40" t="s">
        <v>14</v>
      </c>
      <c r="I9" s="499"/>
      <c r="J9" s="496"/>
      <c r="K9" s="490"/>
      <c r="L9" s="490"/>
      <c r="M9" s="490"/>
      <c r="N9" s="490"/>
      <c r="O9" s="490"/>
      <c r="P9" s="490"/>
      <c r="Q9" s="490"/>
      <c r="U9" s="499"/>
      <c r="V9" s="496"/>
      <c r="AG9" s="499"/>
      <c r="AH9" s="496"/>
      <c r="AS9" s="499"/>
      <c r="AT9" s="496"/>
      <c r="BE9" s="499"/>
      <c r="BF9" s="496"/>
      <c r="BQ9" s="499"/>
      <c r="BR9" s="496"/>
      <c r="CC9" s="499"/>
      <c r="CD9" s="496"/>
      <c r="CO9" s="499"/>
      <c r="CP9" s="496"/>
      <c r="DA9" s="499"/>
      <c r="DB9" s="496"/>
      <c r="DM9" s="603"/>
      <c r="DN9" s="612"/>
      <c r="DO9"/>
      <c r="DP9"/>
      <c r="DQ9"/>
      <c r="DR9"/>
      <c r="DS9"/>
      <c r="DT9"/>
      <c r="DU9"/>
      <c r="DV9"/>
      <c r="DW9"/>
      <c r="DX9"/>
      <c r="DY9"/>
      <c r="DZ9"/>
      <c r="EA9"/>
      <c r="EB9" s="496"/>
    </row>
    <row r="10" spans="1:143" s="488" customFormat="1" ht="9.9499999999999993" customHeight="1" x14ac:dyDescent="0.2">
      <c r="A10" s="40"/>
      <c r="I10" s="499"/>
      <c r="J10" s="496"/>
      <c r="K10" s="490"/>
      <c r="L10" s="490"/>
      <c r="M10" s="490"/>
      <c r="N10" s="490"/>
      <c r="O10" s="490"/>
      <c r="P10" s="490"/>
      <c r="Q10" s="490"/>
      <c r="U10" s="499"/>
      <c r="V10" s="496"/>
      <c r="AG10" s="499"/>
      <c r="AH10" s="496"/>
      <c r="AS10" s="499"/>
      <c r="AT10" s="496"/>
      <c r="BE10" s="499"/>
      <c r="BF10" s="496"/>
      <c r="BQ10" s="499"/>
      <c r="BR10" s="496"/>
      <c r="CC10" s="499"/>
      <c r="CD10" s="496"/>
      <c r="CO10" s="499"/>
      <c r="CP10" s="496"/>
      <c r="DA10" s="499"/>
      <c r="DB10" s="496"/>
      <c r="DM10" s="603"/>
      <c r="DN10" s="612"/>
      <c r="DO10"/>
      <c r="DP10"/>
      <c r="DQ10"/>
      <c r="DR10"/>
      <c r="DS10"/>
      <c r="DT10"/>
      <c r="DU10"/>
      <c r="DV10"/>
      <c r="DW10"/>
      <c r="DX10"/>
      <c r="DY10"/>
      <c r="DZ10"/>
      <c r="EA10"/>
      <c r="EB10" s="496"/>
    </row>
    <row r="11" spans="1:143" s="488" customFormat="1" ht="9.9499999999999993" customHeight="1" x14ac:dyDescent="0.2">
      <c r="A11" s="40" t="s">
        <v>16</v>
      </c>
      <c r="I11" s="499"/>
      <c r="J11" s="496"/>
      <c r="K11" s="490"/>
      <c r="L11" s="490"/>
      <c r="M11" s="490"/>
      <c r="N11" s="490"/>
      <c r="O11" s="490"/>
      <c r="P11" s="490"/>
      <c r="Q11" s="490"/>
      <c r="U11" s="499"/>
      <c r="V11" s="496"/>
      <c r="AG11" s="499"/>
      <c r="AH11" s="496"/>
      <c r="AS11" s="499"/>
      <c r="AT11" s="496"/>
      <c r="BE11" s="499"/>
      <c r="BF11" s="496"/>
      <c r="BQ11" s="499"/>
      <c r="BR11" s="496"/>
      <c r="CC11" s="499"/>
      <c r="CD11" s="496"/>
      <c r="CO11" s="499"/>
      <c r="CP11" s="496"/>
      <c r="DA11" s="499"/>
      <c r="DB11" s="496"/>
      <c r="DM11" s="603"/>
      <c r="DN11" s="612"/>
      <c r="DO11"/>
      <c r="DP11"/>
      <c r="DQ11"/>
      <c r="DR11"/>
      <c r="DS11"/>
      <c r="DT11"/>
      <c r="DU11"/>
      <c r="DV11"/>
      <c r="DW11"/>
      <c r="DX11"/>
      <c r="DY11"/>
      <c r="DZ11"/>
      <c r="EA11"/>
      <c r="EB11" s="496"/>
    </row>
    <row r="12" spans="1:143" s="488" customFormat="1" ht="9.9499999999999993" customHeight="1" x14ac:dyDescent="0.2">
      <c r="A12" s="40"/>
      <c r="I12" s="499"/>
      <c r="J12" s="496"/>
      <c r="K12" s="490"/>
      <c r="L12" s="490"/>
      <c r="M12" s="490"/>
      <c r="N12" s="490"/>
      <c r="O12" s="490"/>
      <c r="P12" s="490"/>
      <c r="Q12" s="490"/>
      <c r="U12" s="499"/>
      <c r="V12" s="496"/>
      <c r="AG12" s="499"/>
      <c r="AH12" s="496"/>
      <c r="AS12" s="499"/>
      <c r="AT12" s="496"/>
      <c r="BE12" s="499"/>
      <c r="BF12" s="496"/>
      <c r="BQ12" s="499"/>
      <c r="BR12" s="496"/>
      <c r="CC12" s="499"/>
      <c r="CD12" s="496"/>
      <c r="CO12" s="499"/>
      <c r="CP12" s="496"/>
      <c r="DA12" s="499"/>
      <c r="DB12" s="496"/>
      <c r="DM12" s="603"/>
      <c r="DN12" s="612"/>
      <c r="DO12"/>
      <c r="DP12"/>
      <c r="DQ12"/>
      <c r="DR12"/>
      <c r="DS12"/>
      <c r="DT12"/>
      <c r="DU12"/>
      <c r="DV12"/>
      <c r="DW12"/>
      <c r="DX12"/>
      <c r="DY12"/>
      <c r="DZ12"/>
      <c r="EA12"/>
      <c r="EB12" s="496"/>
    </row>
    <row r="13" spans="1:143" s="488" customFormat="1" ht="9.9499999999999993" customHeight="1" x14ac:dyDescent="0.2">
      <c r="A13" s="40" t="s">
        <v>18</v>
      </c>
      <c r="I13" s="499"/>
      <c r="J13" s="496"/>
      <c r="K13" s="490"/>
      <c r="L13" s="490"/>
      <c r="M13" s="490"/>
      <c r="N13" s="490"/>
      <c r="O13" s="490"/>
      <c r="P13" s="490"/>
      <c r="Q13" s="490"/>
      <c r="U13" s="499"/>
      <c r="V13" s="496"/>
      <c r="AG13" s="499"/>
      <c r="AH13" s="496"/>
      <c r="AS13" s="499"/>
      <c r="AT13" s="496"/>
      <c r="BE13" s="499"/>
      <c r="BF13" s="496"/>
      <c r="BQ13" s="499"/>
      <c r="BR13" s="496"/>
      <c r="CC13" s="499"/>
      <c r="CD13" s="496"/>
      <c r="CO13" s="499"/>
      <c r="CP13" s="496"/>
      <c r="DA13" s="499"/>
      <c r="DB13" s="496"/>
      <c r="DM13" s="603"/>
      <c r="DN13" s="612"/>
      <c r="DO13"/>
      <c r="DP13"/>
      <c r="DQ13"/>
      <c r="DR13"/>
      <c r="DS13"/>
      <c r="DT13"/>
      <c r="DU13"/>
      <c r="DV13"/>
      <c r="DW13"/>
      <c r="DX13"/>
      <c r="DY13"/>
      <c r="DZ13"/>
      <c r="EA13"/>
      <c r="EB13" s="496"/>
    </row>
    <row r="14" spans="1:143" s="488" customFormat="1" ht="9.9499999999999993" customHeight="1" x14ac:dyDescent="0.2">
      <c r="A14" s="40"/>
      <c r="I14" s="499"/>
      <c r="J14" s="496"/>
      <c r="K14" s="490"/>
      <c r="L14" s="490"/>
      <c r="M14" s="490"/>
      <c r="N14" s="490"/>
      <c r="O14" s="490"/>
      <c r="P14" s="490"/>
      <c r="Q14" s="490"/>
      <c r="U14" s="499"/>
      <c r="V14" s="496"/>
      <c r="AG14" s="499"/>
      <c r="AH14" s="496"/>
      <c r="AS14" s="499"/>
      <c r="AT14" s="496"/>
      <c r="BE14" s="499"/>
      <c r="BF14" s="496"/>
      <c r="BQ14" s="499"/>
      <c r="BR14" s="496"/>
      <c r="CC14" s="499"/>
      <c r="CD14" s="496"/>
      <c r="CO14" s="499"/>
      <c r="CP14" s="496"/>
      <c r="DA14" s="499"/>
      <c r="DB14" s="496"/>
      <c r="DM14" s="603"/>
      <c r="DN14" s="612"/>
      <c r="DO14"/>
      <c r="DP14"/>
      <c r="DQ14"/>
      <c r="DR14"/>
      <c r="DS14"/>
      <c r="DT14"/>
      <c r="DU14"/>
      <c r="DV14"/>
      <c r="DW14"/>
      <c r="DX14"/>
      <c r="DY14"/>
      <c r="DZ14"/>
      <c r="EA14"/>
      <c r="EB14" s="496"/>
    </row>
    <row r="15" spans="1:143" s="488" customFormat="1" ht="9.9499999999999993" customHeight="1" x14ac:dyDescent="0.2">
      <c r="A15" s="40" t="s">
        <v>21</v>
      </c>
      <c r="I15" s="499"/>
      <c r="J15" s="496"/>
      <c r="U15" s="499"/>
      <c r="V15" s="496"/>
      <c r="AG15" s="499"/>
      <c r="AH15" s="496"/>
      <c r="AS15" s="499"/>
      <c r="AT15" s="496"/>
      <c r="BE15" s="499"/>
      <c r="BF15" s="496"/>
      <c r="BQ15" s="499"/>
      <c r="BR15" s="496"/>
      <c r="CC15" s="499"/>
      <c r="CD15" s="496"/>
      <c r="CO15" s="499"/>
      <c r="CP15" s="496"/>
      <c r="DA15" s="499"/>
      <c r="DB15" s="496"/>
      <c r="DM15" s="603"/>
      <c r="DN15" s="612"/>
      <c r="DO15"/>
      <c r="DP15"/>
      <c r="DQ15"/>
      <c r="DR15"/>
      <c r="DS15"/>
      <c r="DT15"/>
      <c r="DU15"/>
      <c r="DV15"/>
      <c r="DW15"/>
      <c r="DX15"/>
      <c r="DY15"/>
      <c r="DZ15"/>
      <c r="EA15"/>
      <c r="EB15" s="496"/>
    </row>
    <row r="16" spans="1:143" s="488" customFormat="1" ht="9.9499999999999993" customHeight="1" x14ac:dyDescent="0.2">
      <c r="A16" s="40"/>
      <c r="I16" s="499"/>
      <c r="J16" s="496"/>
      <c r="U16" s="499"/>
      <c r="V16" s="496"/>
      <c r="AG16" s="499"/>
      <c r="AH16" s="496"/>
      <c r="AS16" s="499"/>
      <c r="AT16" s="496"/>
      <c r="BE16" s="499"/>
      <c r="BF16" s="496"/>
      <c r="BQ16" s="499"/>
      <c r="BR16" s="496"/>
      <c r="CC16" s="499"/>
      <c r="CD16" s="496"/>
      <c r="CO16" s="499"/>
      <c r="CP16" s="496"/>
      <c r="DA16" s="499"/>
      <c r="DB16" s="496"/>
      <c r="DM16" s="603"/>
      <c r="DN16" s="612"/>
      <c r="DO16"/>
      <c r="DP16"/>
      <c r="DQ16"/>
      <c r="DR16"/>
      <c r="DS16"/>
      <c r="DT16"/>
      <c r="DU16"/>
      <c r="DV16"/>
      <c r="DW16"/>
      <c r="DX16"/>
      <c r="DY16"/>
      <c r="DZ16"/>
      <c r="EA16"/>
      <c r="EB16" s="496"/>
    </row>
    <row r="17" spans="1:188" s="488" customFormat="1" ht="9.9499999999999993" customHeight="1" x14ac:dyDescent="0.2">
      <c r="A17" s="40" t="s">
        <v>25</v>
      </c>
      <c r="I17" s="499"/>
      <c r="J17" s="496"/>
      <c r="U17" s="499"/>
      <c r="V17" s="496"/>
      <c r="AG17" s="499"/>
      <c r="AH17" s="496"/>
      <c r="AS17" s="499"/>
      <c r="AT17" s="496"/>
      <c r="BE17" s="499"/>
      <c r="BF17" s="496"/>
      <c r="BQ17" s="499"/>
      <c r="BR17" s="496"/>
      <c r="CC17" s="499"/>
      <c r="CD17" s="496"/>
      <c r="CO17" s="499"/>
      <c r="CP17" s="496"/>
      <c r="DA17" s="499"/>
      <c r="DB17" s="496"/>
      <c r="DM17" s="603"/>
      <c r="DN17" s="612"/>
      <c r="DO17"/>
      <c r="DP17"/>
      <c r="DQ17"/>
      <c r="DR17"/>
      <c r="DS17"/>
      <c r="DT17"/>
      <c r="DU17"/>
      <c r="DV17"/>
      <c r="DW17"/>
      <c r="DX17"/>
      <c r="DY17"/>
      <c r="DZ17"/>
      <c r="EA17"/>
      <c r="EB17" s="496"/>
    </row>
    <row r="18" spans="1:188" s="488" customFormat="1" ht="9.9499999999999993" customHeight="1" x14ac:dyDescent="0.2">
      <c r="A18" s="40"/>
      <c r="I18" s="499"/>
      <c r="J18" s="496"/>
      <c r="U18" s="499"/>
      <c r="V18" s="496"/>
      <c r="AG18" s="499"/>
      <c r="AH18" s="496"/>
      <c r="AS18" s="499"/>
      <c r="AT18" s="496"/>
      <c r="BE18" s="499"/>
      <c r="BF18" s="496"/>
      <c r="BQ18" s="499"/>
      <c r="BR18" s="496"/>
      <c r="CC18" s="499"/>
      <c r="CD18" s="496"/>
      <c r="CO18" s="499"/>
      <c r="CP18" s="496"/>
      <c r="DA18" s="499"/>
      <c r="DB18" s="496"/>
      <c r="DM18" s="603"/>
      <c r="DN18" s="612"/>
      <c r="DO18"/>
      <c r="DP18"/>
      <c r="DQ18"/>
      <c r="DR18"/>
      <c r="DS18"/>
      <c r="DT18"/>
      <c r="DU18"/>
      <c r="DV18"/>
      <c r="DW18"/>
      <c r="DX18"/>
      <c r="DY18"/>
      <c r="DZ18"/>
      <c r="EA18"/>
      <c r="EB18" s="496"/>
    </row>
    <row r="19" spans="1:188" s="488" customFormat="1" ht="9.9499999999999993" customHeight="1" x14ac:dyDescent="0.2">
      <c r="A19" s="40"/>
      <c r="I19" s="499"/>
      <c r="J19" s="496"/>
      <c r="U19" s="499"/>
      <c r="V19" s="496"/>
      <c r="AG19" s="499"/>
      <c r="AH19" s="496"/>
      <c r="AS19" s="499"/>
      <c r="AT19" s="496"/>
      <c r="BE19" s="499"/>
      <c r="BF19" s="496"/>
      <c r="BQ19" s="499"/>
      <c r="BR19" s="496"/>
      <c r="CC19" s="499"/>
      <c r="CD19" s="496"/>
      <c r="CO19" s="499"/>
      <c r="CP19" s="496"/>
      <c r="DA19" s="499"/>
      <c r="DB19" s="496"/>
      <c r="DM19" s="603"/>
      <c r="DN19" s="613"/>
      <c r="DO19"/>
      <c r="DP19"/>
      <c r="DQ19"/>
      <c r="DR19"/>
      <c r="DS19"/>
      <c r="DT19"/>
      <c r="DU19"/>
      <c r="DV19"/>
      <c r="DW19"/>
      <c r="DX19"/>
      <c r="DY19"/>
      <c r="DZ19"/>
      <c r="EA19"/>
      <c r="EB19" s="496"/>
    </row>
    <row r="20" spans="1:188" s="494" customFormat="1" ht="9.9499999999999993" customHeight="1" x14ac:dyDescent="0.2">
      <c r="A20" s="491"/>
      <c r="B20" s="492"/>
      <c r="C20" s="492"/>
      <c r="D20" s="492"/>
      <c r="E20" s="492"/>
      <c r="F20" s="492"/>
      <c r="G20" s="492"/>
      <c r="H20" s="492"/>
      <c r="I20" s="500"/>
      <c r="J20" s="497"/>
      <c r="K20" s="492"/>
      <c r="L20" s="492"/>
      <c r="M20" s="492"/>
      <c r="N20" s="492"/>
      <c r="O20" s="492"/>
      <c r="P20" s="492"/>
      <c r="Q20" s="492"/>
      <c r="R20" s="492"/>
      <c r="S20" s="492"/>
      <c r="T20" s="493"/>
      <c r="U20" s="502"/>
      <c r="V20" s="501"/>
      <c r="W20" s="493"/>
      <c r="X20" s="493"/>
      <c r="Y20" s="493"/>
      <c r="Z20" s="493"/>
      <c r="AA20" s="493"/>
      <c r="AB20" s="493"/>
      <c r="AC20" s="493"/>
      <c r="AD20" s="493"/>
      <c r="AE20" s="493"/>
      <c r="AF20" s="493"/>
      <c r="AG20" s="502"/>
      <c r="AH20" s="501"/>
      <c r="AI20" s="493"/>
      <c r="AJ20" s="493"/>
      <c r="AK20" s="493"/>
      <c r="AL20" s="493"/>
      <c r="AM20" s="493"/>
      <c r="AN20" s="493"/>
      <c r="AO20" s="493"/>
      <c r="AP20" s="493"/>
      <c r="AQ20" s="493"/>
      <c r="AR20" s="493"/>
      <c r="AS20" s="502"/>
      <c r="AT20" s="501"/>
      <c r="AU20" s="493"/>
      <c r="AV20" s="493"/>
      <c r="AW20" s="493"/>
      <c r="AX20" s="493"/>
      <c r="AY20" s="493"/>
      <c r="AZ20" s="493"/>
      <c r="BA20" s="493"/>
      <c r="BB20" s="493"/>
      <c r="BC20" s="492"/>
      <c r="BD20" s="492"/>
      <c r="BE20" s="500"/>
      <c r="BF20" s="497"/>
      <c r="BG20" s="492"/>
      <c r="BH20" s="492"/>
      <c r="BI20" s="492"/>
      <c r="BJ20" s="492"/>
      <c r="BK20" s="492"/>
      <c r="BL20" s="492"/>
      <c r="BM20" s="492"/>
      <c r="BN20" s="492"/>
      <c r="BO20" s="492"/>
      <c r="BP20" s="492"/>
      <c r="BQ20" s="500"/>
      <c r="BR20" s="497"/>
      <c r="BS20" s="492"/>
      <c r="BT20" s="492"/>
      <c r="BU20" s="492"/>
      <c r="BV20" s="492"/>
      <c r="BW20" s="492"/>
      <c r="BX20" s="492"/>
      <c r="BY20" s="492"/>
      <c r="BZ20" s="492"/>
      <c r="CA20" s="492"/>
      <c r="CB20" s="492"/>
      <c r="CC20" s="500"/>
      <c r="CD20" s="501"/>
      <c r="CE20" s="493"/>
      <c r="CF20" s="493"/>
      <c r="CG20" s="493"/>
      <c r="CH20" s="493"/>
      <c r="CI20" s="493"/>
      <c r="CJ20" s="493"/>
      <c r="CK20" s="493"/>
      <c r="CL20" s="493"/>
      <c r="CM20" s="493"/>
      <c r="CN20" s="493"/>
      <c r="CO20" s="502"/>
      <c r="CP20" s="501"/>
      <c r="CQ20" s="493"/>
      <c r="CR20" s="493"/>
      <c r="CS20" s="493"/>
      <c r="CT20" s="493"/>
      <c r="CU20" s="493"/>
      <c r="CV20" s="493"/>
      <c r="CW20" s="493"/>
      <c r="CX20" s="493"/>
      <c r="CY20" s="493"/>
      <c r="CZ20" s="493"/>
      <c r="DA20" s="502"/>
      <c r="DB20" s="501"/>
      <c r="DC20" s="493"/>
      <c r="DD20" s="493"/>
      <c r="DE20" s="493"/>
      <c r="DF20" s="493"/>
      <c r="DG20" s="493"/>
      <c r="DH20" s="493"/>
      <c r="DI20" s="493"/>
      <c r="DJ20" s="493"/>
      <c r="DK20" s="492"/>
      <c r="DL20" s="492"/>
      <c r="DM20" s="534"/>
      <c r="DN20" s="472"/>
      <c r="DO20"/>
      <c r="DP20"/>
      <c r="DQ20"/>
      <c r="DR20"/>
      <c r="DS20"/>
      <c r="DT20"/>
      <c r="DU20"/>
      <c r="DV20"/>
      <c r="DW20"/>
      <c r="DX20"/>
      <c r="DY20"/>
      <c r="DZ20"/>
      <c r="EA20"/>
      <c r="EB20" s="535"/>
    </row>
    <row r="21" spans="1:188" ht="15" thickBot="1" x14ac:dyDescent="0.25">
      <c r="A21" s="483"/>
      <c r="B21" s="483"/>
      <c r="C21" s="483"/>
      <c r="D21" s="483"/>
      <c r="E21" s="483"/>
      <c r="F21" s="483"/>
      <c r="G21" s="483"/>
      <c r="H21" s="483"/>
      <c r="I21" s="483"/>
      <c r="J21" s="483"/>
      <c r="K21" s="483"/>
      <c r="L21" s="483"/>
      <c r="M21" s="483"/>
      <c r="N21" s="483"/>
      <c r="O21" s="483"/>
      <c r="P21" s="483"/>
      <c r="Q21" s="483"/>
      <c r="R21" s="483"/>
      <c r="S21" s="483"/>
      <c r="T21" s="484"/>
      <c r="U21" s="484"/>
      <c r="V21" s="484"/>
      <c r="W21" s="484"/>
      <c r="X21" s="484"/>
      <c r="Y21" s="484"/>
      <c r="Z21" s="484"/>
      <c r="AA21" s="484"/>
      <c r="AB21" s="484"/>
      <c r="AC21" s="484"/>
      <c r="AD21" s="484"/>
      <c r="AE21" s="484"/>
      <c r="AF21" s="484"/>
      <c r="AG21" s="484"/>
      <c r="AH21" s="484"/>
      <c r="AI21" s="484"/>
      <c r="AJ21" s="484"/>
      <c r="AK21" s="484"/>
      <c r="AL21" s="484"/>
      <c r="AM21" s="484"/>
      <c r="AN21" s="484"/>
      <c r="AO21" s="484"/>
      <c r="AP21" s="484"/>
      <c r="AQ21" s="484"/>
      <c r="AR21" s="483"/>
      <c r="AS21" s="483"/>
      <c r="AT21" s="483"/>
      <c r="AU21" s="483"/>
      <c r="AV21" s="483"/>
      <c r="AW21" s="483"/>
      <c r="AX21" s="483"/>
      <c r="AY21" s="483"/>
      <c r="AZ21" s="483"/>
      <c r="BA21" s="483"/>
      <c r="BB21" s="483"/>
      <c r="BC21" s="483"/>
      <c r="BD21" s="483"/>
      <c r="BE21" s="483"/>
      <c r="BF21" s="483"/>
      <c r="BG21" s="483"/>
      <c r="BH21" s="483"/>
      <c r="BI21" s="483"/>
      <c r="BJ21" s="483"/>
      <c r="BK21" s="483"/>
      <c r="BL21" s="483"/>
      <c r="BM21" s="483"/>
      <c r="BN21" s="483"/>
      <c r="BO21" s="483"/>
      <c r="BP21" s="483"/>
      <c r="BQ21" s="483"/>
      <c r="BR21" s="483"/>
      <c r="BS21" s="483"/>
      <c r="BT21" s="483"/>
      <c r="BU21" s="483"/>
      <c r="BV21" s="483"/>
      <c r="BW21" s="483"/>
      <c r="BX21" s="483"/>
      <c r="BY21" s="483"/>
      <c r="BZ21" s="483"/>
      <c r="CA21" s="483"/>
      <c r="CB21" s="507"/>
      <c r="CC21" s="507"/>
      <c r="CD21" s="507"/>
      <c r="CE21" s="507"/>
      <c r="CF21" s="507"/>
      <c r="CG21" s="507"/>
      <c r="CH21" s="507"/>
      <c r="CI21" s="507"/>
      <c r="CJ21" s="508"/>
      <c r="CK21" s="484"/>
      <c r="CL21" s="484"/>
      <c r="CM21" s="484"/>
      <c r="CN21" s="484"/>
      <c r="CO21" s="484"/>
      <c r="CP21" s="484"/>
      <c r="CQ21" s="484"/>
      <c r="CR21" s="484"/>
      <c r="CS21" s="484"/>
      <c r="CT21" s="484"/>
      <c r="CU21" s="484"/>
      <c r="CV21" s="484"/>
      <c r="CW21" s="484"/>
      <c r="CX21" s="484"/>
      <c r="CY21" s="484"/>
      <c r="CZ21" s="484"/>
      <c r="DA21" s="483"/>
      <c r="DB21" s="483"/>
      <c r="DC21" s="483"/>
      <c r="DD21" s="483"/>
      <c r="DE21" s="483"/>
      <c r="DF21" s="483"/>
      <c r="DG21" s="483"/>
      <c r="DH21" s="483"/>
      <c r="DI21" s="483"/>
      <c r="DJ21" s="483"/>
      <c r="DK21" s="483"/>
      <c r="DL21" s="483"/>
      <c r="DM21" s="483"/>
      <c r="DN21" s="474"/>
      <c r="DO21" s="474"/>
      <c r="DP21" s="474"/>
      <c r="DQ21" s="474"/>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row>
    <row r="22" spans="1:188" s="616" customFormat="1" ht="24" customHeight="1" x14ac:dyDescent="0.2">
      <c r="A22" s="840" t="s">
        <v>198</v>
      </c>
      <c r="B22" s="841"/>
      <c r="C22" s="841"/>
      <c r="D22" s="841"/>
      <c r="E22" s="842"/>
      <c r="F22" s="843" t="s">
        <v>199</v>
      </c>
      <c r="G22" s="844"/>
      <c r="H22" s="844"/>
      <c r="I22" s="844"/>
      <c r="J22" s="844"/>
      <c r="K22" s="844"/>
      <c r="L22" s="844"/>
      <c r="M22" s="844"/>
      <c r="N22" s="845"/>
      <c r="O22" s="843" t="s">
        <v>200</v>
      </c>
      <c r="P22" s="844"/>
      <c r="Q22" s="844"/>
      <c r="R22" s="844"/>
      <c r="S22" s="844"/>
      <c r="T22" s="844"/>
      <c r="U22" s="844"/>
      <c r="V22" s="844"/>
      <c r="W22" s="844"/>
      <c r="X22" s="844"/>
      <c r="Y22" s="844"/>
      <c r="Z22" s="845"/>
      <c r="AA22" s="822" t="s">
        <v>201</v>
      </c>
      <c r="AB22" s="808"/>
      <c r="AC22" s="808"/>
      <c r="AD22" s="808"/>
      <c r="AE22" s="849"/>
      <c r="AF22" s="852" t="s">
        <v>202</v>
      </c>
      <c r="AG22" s="853"/>
      <c r="AH22" s="853"/>
      <c r="AI22" s="854"/>
      <c r="AJ22" s="833" t="s">
        <v>203</v>
      </c>
      <c r="AK22" s="834"/>
      <c r="AL22" s="834"/>
      <c r="AM22" s="835"/>
      <c r="AN22" s="786" t="s">
        <v>204</v>
      </c>
      <c r="AO22" s="787"/>
      <c r="AP22" s="787"/>
      <c r="AQ22" s="787"/>
      <c r="AR22" s="788"/>
      <c r="AS22" s="789" t="s">
        <v>205</v>
      </c>
      <c r="AT22" s="790"/>
      <c r="AU22" s="791"/>
      <c r="AV22" s="813" t="s">
        <v>206</v>
      </c>
      <c r="AW22" s="784"/>
      <c r="AX22" s="784"/>
      <c r="AY22" s="784"/>
      <c r="AZ22" s="785"/>
      <c r="BA22" s="813" t="s">
        <v>207</v>
      </c>
      <c r="BB22" s="784"/>
      <c r="BC22" s="784"/>
      <c r="BD22" s="784"/>
      <c r="BE22" s="785"/>
      <c r="BF22" s="784" t="s">
        <v>208</v>
      </c>
      <c r="BG22" s="784"/>
      <c r="BH22" s="784"/>
      <c r="BI22" s="784"/>
      <c r="BJ22" s="785"/>
      <c r="BK22" s="784" t="s">
        <v>209</v>
      </c>
      <c r="BL22" s="784"/>
      <c r="BM22" s="784"/>
      <c r="BN22" s="784"/>
      <c r="BO22" s="785"/>
      <c r="BP22" s="813" t="s">
        <v>210</v>
      </c>
      <c r="BQ22" s="784"/>
      <c r="BR22" s="784"/>
      <c r="BS22" s="784"/>
      <c r="BT22" s="784"/>
      <c r="BU22" s="614"/>
      <c r="BV22" s="824" t="s">
        <v>211</v>
      </c>
      <c r="BW22" s="825"/>
      <c r="BX22" s="825"/>
      <c r="BY22" s="826" t="s">
        <v>212</v>
      </c>
      <c r="BZ22" s="790"/>
      <c r="CA22" s="790"/>
      <c r="CB22" s="790"/>
      <c r="CC22" s="790"/>
      <c r="CD22" s="790"/>
      <c r="CE22" s="790"/>
      <c r="CF22" s="790"/>
      <c r="CG22" s="827"/>
      <c r="CH22" s="614"/>
      <c r="CI22" s="830" t="s">
        <v>213</v>
      </c>
      <c r="CJ22" s="830"/>
      <c r="CK22" s="830"/>
      <c r="CL22" s="830"/>
      <c r="CM22" s="830"/>
      <c r="CN22" s="830"/>
      <c r="CO22" s="830"/>
      <c r="CP22" s="830"/>
      <c r="CQ22" s="830"/>
      <c r="CR22" s="830"/>
      <c r="CS22" s="614"/>
      <c r="CT22" s="813" t="s">
        <v>214</v>
      </c>
      <c r="CU22" s="784"/>
      <c r="CV22" s="784"/>
      <c r="CW22" s="784"/>
      <c r="CX22" s="785"/>
      <c r="CY22" s="784" t="s">
        <v>215</v>
      </c>
      <c r="CZ22" s="784"/>
      <c r="DA22" s="784"/>
      <c r="DB22" s="784"/>
      <c r="DC22" s="785"/>
      <c r="DD22" s="784" t="s">
        <v>216</v>
      </c>
      <c r="DE22" s="784"/>
      <c r="DF22" s="784"/>
      <c r="DG22" s="784"/>
      <c r="DH22" s="785"/>
      <c r="DI22" s="822" t="s">
        <v>217</v>
      </c>
      <c r="DJ22" s="808"/>
      <c r="DK22" s="808"/>
      <c r="DL22" s="808"/>
      <c r="DM22" s="808"/>
      <c r="DN22" s="813" t="s">
        <v>218</v>
      </c>
      <c r="DO22" s="784"/>
      <c r="DP22" s="784"/>
      <c r="DQ22" s="784"/>
      <c r="DR22" s="784"/>
      <c r="DS22" s="615"/>
      <c r="DT22" s="823" t="s">
        <v>219</v>
      </c>
      <c r="DU22" s="817"/>
      <c r="DV22" s="817"/>
      <c r="DW22" s="817"/>
      <c r="DX22" s="817"/>
      <c r="DY22" s="817" t="s">
        <v>220</v>
      </c>
      <c r="DZ22" s="817"/>
      <c r="EA22" s="817"/>
      <c r="EB22" s="817"/>
      <c r="EC22" s="817"/>
      <c r="ED22" s="817" t="s">
        <v>221</v>
      </c>
      <c r="EE22" s="817"/>
      <c r="EF22" s="817"/>
      <c r="EG22" s="817"/>
      <c r="EH22" s="817"/>
      <c r="EI22" s="817" t="s">
        <v>222</v>
      </c>
      <c r="EJ22" s="817"/>
      <c r="EK22" s="817"/>
      <c r="EL22" s="817"/>
      <c r="EM22" s="817"/>
      <c r="EN22" s="817" t="s">
        <v>223</v>
      </c>
      <c r="EO22" s="817"/>
      <c r="EP22" s="817"/>
      <c r="EQ22" s="817"/>
      <c r="ER22" s="817"/>
      <c r="ES22" s="818" t="s">
        <v>224</v>
      </c>
      <c r="ET22" s="819"/>
      <c r="EU22" s="819"/>
      <c r="EV22" s="819"/>
      <c r="EW22" s="820"/>
      <c r="EX22" s="818" t="s">
        <v>225</v>
      </c>
      <c r="EY22" s="819"/>
      <c r="EZ22" s="819"/>
      <c r="FA22" s="819"/>
      <c r="FB22" s="820"/>
      <c r="FC22" s="818" t="s">
        <v>226</v>
      </c>
      <c r="FD22" s="819"/>
      <c r="FE22" s="819"/>
      <c r="FF22" s="819"/>
      <c r="FG22" s="821"/>
      <c r="FH22" s="807" t="s">
        <v>227</v>
      </c>
      <c r="FI22" s="808"/>
      <c r="FJ22" s="808"/>
      <c r="FK22" s="808"/>
      <c r="FL22" s="809"/>
      <c r="FM22" s="807" t="s">
        <v>228</v>
      </c>
      <c r="FN22" s="808"/>
      <c r="FO22" s="808"/>
      <c r="FP22" s="808"/>
      <c r="FQ22" s="809"/>
      <c r="FR22" s="807" t="s">
        <v>229</v>
      </c>
      <c r="FS22" s="808"/>
      <c r="FT22" s="808"/>
      <c r="FU22" s="808"/>
      <c r="FV22" s="808"/>
      <c r="FW22" s="808"/>
      <c r="FX22" s="808"/>
      <c r="FY22" s="808"/>
      <c r="FZ22" s="808"/>
      <c r="GA22" s="809"/>
      <c r="GB22" s="807" t="s">
        <v>230</v>
      </c>
      <c r="GC22" s="808"/>
      <c r="GD22" s="808"/>
      <c r="GE22" s="808"/>
      <c r="GF22" s="809"/>
    </row>
    <row r="23" spans="1:188" s="616" customFormat="1" ht="24" customHeight="1" thickBot="1" x14ac:dyDescent="0.25">
      <c r="A23" s="804" t="s">
        <v>231</v>
      </c>
      <c r="B23" s="804"/>
      <c r="C23" s="804"/>
      <c r="D23" s="804"/>
      <c r="E23" s="804"/>
      <c r="F23" s="846"/>
      <c r="G23" s="847"/>
      <c r="H23" s="847"/>
      <c r="I23" s="847"/>
      <c r="J23" s="847"/>
      <c r="K23" s="847"/>
      <c r="L23" s="847"/>
      <c r="M23" s="847"/>
      <c r="N23" s="848"/>
      <c r="O23" s="846"/>
      <c r="P23" s="847"/>
      <c r="Q23" s="847"/>
      <c r="R23" s="847"/>
      <c r="S23" s="847"/>
      <c r="T23" s="847"/>
      <c r="U23" s="847"/>
      <c r="V23" s="847"/>
      <c r="W23" s="847"/>
      <c r="X23" s="847"/>
      <c r="Y23" s="847"/>
      <c r="Z23" s="848"/>
      <c r="AA23" s="850"/>
      <c r="AB23" s="811"/>
      <c r="AC23" s="811"/>
      <c r="AD23" s="811"/>
      <c r="AE23" s="851"/>
      <c r="AF23" s="855"/>
      <c r="AG23" s="856"/>
      <c r="AH23" s="856"/>
      <c r="AI23" s="857"/>
      <c r="AJ23" s="836"/>
      <c r="AK23" s="837"/>
      <c r="AL23" s="837"/>
      <c r="AM23" s="838"/>
      <c r="AN23" s="814" t="s">
        <v>232</v>
      </c>
      <c r="AO23" s="815"/>
      <c r="AP23" s="815"/>
      <c r="AQ23" s="815"/>
      <c r="AR23" s="816"/>
      <c r="AS23" s="792"/>
      <c r="AT23" s="793"/>
      <c r="AU23" s="794"/>
      <c r="AV23" s="804" t="s">
        <v>231</v>
      </c>
      <c r="AW23" s="804"/>
      <c r="AX23" s="804"/>
      <c r="AY23" s="804"/>
      <c r="AZ23" s="804"/>
      <c r="BA23" s="804" t="s">
        <v>231</v>
      </c>
      <c r="BB23" s="804"/>
      <c r="BC23" s="804"/>
      <c r="BD23" s="804"/>
      <c r="BE23" s="804"/>
      <c r="BF23" s="804" t="s">
        <v>231</v>
      </c>
      <c r="BG23" s="804"/>
      <c r="BH23" s="804"/>
      <c r="BI23" s="804"/>
      <c r="BJ23" s="804"/>
      <c r="BK23" s="804" t="s">
        <v>231</v>
      </c>
      <c r="BL23" s="804"/>
      <c r="BM23" s="804"/>
      <c r="BN23" s="804"/>
      <c r="BO23" s="804"/>
      <c r="BP23" s="804" t="s">
        <v>231</v>
      </c>
      <c r="BQ23" s="804"/>
      <c r="BR23" s="804"/>
      <c r="BS23" s="804"/>
      <c r="BT23" s="804"/>
      <c r="BU23" s="617"/>
      <c r="BV23" s="814" t="s">
        <v>233</v>
      </c>
      <c r="BW23" s="815"/>
      <c r="BX23" s="815"/>
      <c r="BY23" s="828"/>
      <c r="BZ23" s="793"/>
      <c r="CA23" s="793"/>
      <c r="CB23" s="793"/>
      <c r="CC23" s="793"/>
      <c r="CD23" s="793"/>
      <c r="CE23" s="793"/>
      <c r="CF23" s="793"/>
      <c r="CG23" s="829"/>
      <c r="CH23" s="617"/>
      <c r="CI23" s="831" t="s">
        <v>234</v>
      </c>
      <c r="CJ23" s="832"/>
      <c r="CK23" s="832"/>
      <c r="CL23" s="832"/>
      <c r="CM23" s="832"/>
      <c r="CN23" s="831" t="s">
        <v>235</v>
      </c>
      <c r="CO23" s="832"/>
      <c r="CP23" s="832"/>
      <c r="CQ23" s="832"/>
      <c r="CR23" s="832"/>
      <c r="CS23" s="617"/>
      <c r="CT23" s="804" t="s">
        <v>231</v>
      </c>
      <c r="CU23" s="804"/>
      <c r="CV23" s="804"/>
      <c r="CW23" s="804"/>
      <c r="CX23" s="804"/>
      <c r="CY23" s="804" t="s">
        <v>231</v>
      </c>
      <c r="CZ23" s="804"/>
      <c r="DA23" s="804"/>
      <c r="DB23" s="804"/>
      <c r="DC23" s="804"/>
      <c r="DD23" s="804" t="s">
        <v>231</v>
      </c>
      <c r="DE23" s="804"/>
      <c r="DF23" s="804"/>
      <c r="DG23" s="804"/>
      <c r="DH23" s="804"/>
      <c r="DI23" s="804" t="s">
        <v>231</v>
      </c>
      <c r="DJ23" s="804"/>
      <c r="DK23" s="804"/>
      <c r="DL23" s="804"/>
      <c r="DM23" s="804"/>
      <c r="DN23" s="804" t="s">
        <v>231</v>
      </c>
      <c r="DO23" s="804"/>
      <c r="DP23" s="804"/>
      <c r="DQ23" s="804"/>
      <c r="DR23" s="804"/>
      <c r="DS23" s="617"/>
      <c r="DT23" s="806" t="s">
        <v>231</v>
      </c>
      <c r="DU23" s="804"/>
      <c r="DV23" s="804"/>
      <c r="DW23" s="804"/>
      <c r="DX23" s="804"/>
      <c r="DY23" s="804" t="s">
        <v>231</v>
      </c>
      <c r="DZ23" s="804"/>
      <c r="EA23" s="804"/>
      <c r="EB23" s="804"/>
      <c r="EC23" s="804"/>
      <c r="ED23" s="804" t="s">
        <v>231</v>
      </c>
      <c r="EE23" s="804"/>
      <c r="EF23" s="804"/>
      <c r="EG23" s="804"/>
      <c r="EH23" s="804"/>
      <c r="EI23" s="804" t="s">
        <v>231</v>
      </c>
      <c r="EJ23" s="804"/>
      <c r="EK23" s="804"/>
      <c r="EL23" s="804"/>
      <c r="EM23" s="804"/>
      <c r="EN23" s="804" t="s">
        <v>231</v>
      </c>
      <c r="EO23" s="804"/>
      <c r="EP23" s="804"/>
      <c r="EQ23" s="804"/>
      <c r="ER23" s="804"/>
      <c r="ES23" s="795" t="s">
        <v>231</v>
      </c>
      <c r="ET23" s="796"/>
      <c r="EU23" s="796"/>
      <c r="EV23" s="796"/>
      <c r="EW23" s="805"/>
      <c r="EX23" s="795" t="s">
        <v>231</v>
      </c>
      <c r="EY23" s="796"/>
      <c r="EZ23" s="796"/>
      <c r="FA23" s="796"/>
      <c r="FB23" s="805"/>
      <c r="FC23" s="795" t="s">
        <v>231</v>
      </c>
      <c r="FD23" s="796"/>
      <c r="FE23" s="796"/>
      <c r="FF23" s="796"/>
      <c r="FG23" s="797"/>
      <c r="FH23" s="810"/>
      <c r="FI23" s="811"/>
      <c r="FJ23" s="811"/>
      <c r="FK23" s="811"/>
      <c r="FL23" s="812"/>
      <c r="FM23" s="810"/>
      <c r="FN23" s="811"/>
      <c r="FO23" s="811"/>
      <c r="FP23" s="811"/>
      <c r="FQ23" s="812"/>
      <c r="FR23" s="810"/>
      <c r="FS23" s="811"/>
      <c r="FT23" s="811"/>
      <c r="FU23" s="811"/>
      <c r="FV23" s="811"/>
      <c r="FW23" s="811"/>
      <c r="FX23" s="811"/>
      <c r="FY23" s="811"/>
      <c r="FZ23" s="811"/>
      <c r="GA23" s="812"/>
      <c r="GB23" s="810"/>
      <c r="GC23" s="811"/>
      <c r="GD23" s="811"/>
      <c r="GE23" s="811"/>
      <c r="GF23" s="812"/>
    </row>
    <row r="24" spans="1:188" hidden="1" x14ac:dyDescent="0.2">
      <c r="A24" s="798">
        <v>0.58333333333333337</v>
      </c>
      <c r="B24" s="799"/>
      <c r="C24" s="800"/>
      <c r="D24" s="690"/>
      <c r="E24" s="690"/>
      <c r="F24" s="37"/>
      <c r="G24" s="35"/>
      <c r="H24" s="35"/>
      <c r="I24" s="35"/>
      <c r="J24" s="35"/>
      <c r="K24" s="35"/>
      <c r="L24" s="36"/>
      <c r="M24" s="35"/>
      <c r="N24" s="35"/>
      <c r="O24" s="691"/>
      <c r="P24" s="693"/>
      <c r="Q24" s="692"/>
      <c r="R24" s="692"/>
      <c r="S24" s="692"/>
      <c r="T24" s="692"/>
      <c r="U24" s="692"/>
      <c r="V24" s="692"/>
      <c r="W24" s="692"/>
      <c r="X24" s="692"/>
      <c r="Y24" s="692"/>
      <c r="Z24" s="692"/>
      <c r="AA24" s="691"/>
      <c r="AB24" s="692"/>
      <c r="AC24" s="693"/>
      <c r="AD24" s="692"/>
      <c r="AE24" s="692"/>
      <c r="AF24" s="801"/>
      <c r="AG24" s="802"/>
      <c r="AH24" s="802"/>
      <c r="AI24" s="803"/>
      <c r="AJ24" s="801"/>
      <c r="AK24" s="802"/>
      <c r="AL24" s="802"/>
      <c r="AM24" s="803"/>
      <c r="AN24" s="691"/>
      <c r="AO24" s="692"/>
      <c r="AP24" s="692"/>
      <c r="AQ24" s="693"/>
      <c r="AR24" s="692"/>
      <c r="AS24" s="691"/>
      <c r="AT24" s="692"/>
      <c r="AU24" s="692"/>
      <c r="AV24" s="691"/>
      <c r="AW24" s="692"/>
      <c r="AX24" s="692"/>
      <c r="AY24" s="693"/>
      <c r="AZ24" s="692"/>
      <c r="BA24" s="691"/>
      <c r="BB24" s="692"/>
      <c r="BC24" s="692"/>
      <c r="BD24" s="693"/>
      <c r="BE24" s="692"/>
      <c r="BF24" s="692"/>
      <c r="BG24" s="692"/>
      <c r="BH24" s="691"/>
      <c r="BI24" s="692"/>
      <c r="BJ24" s="693"/>
      <c r="BK24" s="692"/>
      <c r="BL24" s="692"/>
      <c r="BM24" s="691"/>
      <c r="BN24" s="692"/>
      <c r="BO24" s="693"/>
      <c r="BP24" s="691"/>
      <c r="BQ24" s="692"/>
      <c r="BR24" s="693"/>
      <c r="BS24" s="692"/>
      <c r="BT24" s="692"/>
      <c r="BU24" s="2"/>
      <c r="CH24" s="2"/>
      <c r="CI24" s="472"/>
      <c r="CJ24" s="473"/>
      <c r="CL24" s="473"/>
      <c r="CM24" s="472"/>
      <c r="CN24" s="473"/>
      <c r="CS24" s="2"/>
      <c r="CT24" s="691"/>
      <c r="CU24" s="692"/>
      <c r="CV24" s="693"/>
      <c r="CW24" s="692"/>
      <c r="CX24" s="692"/>
      <c r="CY24" s="692"/>
      <c r="CZ24" s="691"/>
      <c r="DA24" s="692"/>
      <c r="DB24" s="693"/>
      <c r="DC24" s="692"/>
      <c r="DD24" s="692"/>
      <c r="DE24" s="692"/>
      <c r="DF24" s="691"/>
      <c r="DG24" s="692"/>
      <c r="DH24" s="693"/>
      <c r="DI24" s="691"/>
      <c r="DJ24" s="692"/>
      <c r="DK24" s="693"/>
      <c r="DL24" s="692"/>
      <c r="DM24" s="692"/>
      <c r="DN24" s="692"/>
      <c r="DO24" s="691"/>
      <c r="DP24" s="692"/>
      <c r="DQ24" s="693"/>
      <c r="DR24" s="692"/>
      <c r="DS24" s="2"/>
      <c r="DT24" s="691"/>
      <c r="DU24" s="692"/>
      <c r="DV24" s="692"/>
      <c r="DW24" s="693"/>
      <c r="DX24" s="692"/>
      <c r="DY24" s="692"/>
      <c r="DZ24" s="691"/>
      <c r="EA24" s="692"/>
      <c r="EB24" s="692"/>
      <c r="EC24" s="693"/>
      <c r="ED24" s="691"/>
      <c r="EE24" s="692"/>
      <c r="EF24" s="692"/>
      <c r="EG24" s="693"/>
      <c r="EI24" s="691"/>
      <c r="EJ24" s="692"/>
      <c r="EK24" s="692"/>
      <c r="EL24" s="693"/>
      <c r="EM24" s="692"/>
      <c r="EN24" s="691"/>
      <c r="EO24" s="692"/>
      <c r="EP24" s="692"/>
      <c r="EQ24" s="693"/>
      <c r="ES24" s="691"/>
      <c r="ET24" s="692"/>
      <c r="EU24" s="692"/>
      <c r="EV24" s="693"/>
      <c r="EW24" s="692"/>
      <c r="EX24" s="691"/>
      <c r="EY24" s="692"/>
      <c r="EZ24" s="692"/>
      <c r="FA24" s="693"/>
      <c r="FB24" s="692"/>
      <c r="FC24" s="691"/>
      <c r="FD24" s="692"/>
      <c r="FE24" s="692"/>
      <c r="FF24" s="693"/>
      <c r="FH24" s="691"/>
      <c r="FI24" s="692"/>
      <c r="FJ24" s="692"/>
      <c r="FK24" s="693"/>
      <c r="FM24" s="691"/>
      <c r="FN24" s="692"/>
      <c r="FO24" s="692"/>
      <c r="FP24" s="693"/>
      <c r="FR24" s="691"/>
      <c r="FS24" s="692"/>
      <c r="FT24" s="692"/>
      <c r="FU24" s="693"/>
      <c r="FW24" s="691"/>
      <c r="FX24" s="692"/>
      <c r="FY24" s="692"/>
      <c r="FZ24" s="693"/>
      <c r="GB24" s="691"/>
      <c r="GC24" s="692"/>
      <c r="GD24" s="692"/>
      <c r="GE24" s="693"/>
    </row>
    <row r="25" spans="1:188" x14ac:dyDescent="0.2">
      <c r="A25" s="778">
        <v>0.62847222222222221</v>
      </c>
      <c r="B25" s="778"/>
      <c r="C25" s="778"/>
      <c r="D25" s="778"/>
      <c r="E25" s="778"/>
      <c r="F25" s="779" t="s">
        <v>3</v>
      </c>
      <c r="G25" s="780"/>
      <c r="H25" s="780"/>
      <c r="I25" s="780"/>
      <c r="J25" s="780"/>
      <c r="K25" s="780"/>
      <c r="L25" s="780"/>
      <c r="M25" s="780"/>
      <c r="N25" s="781"/>
      <c r="O25" s="749" t="s">
        <v>236</v>
      </c>
      <c r="P25" s="750"/>
      <c r="Q25" s="750"/>
      <c r="R25" s="750"/>
      <c r="S25" s="750"/>
      <c r="T25" s="750"/>
      <c r="U25" s="750"/>
      <c r="V25" s="750"/>
      <c r="W25" s="750"/>
      <c r="X25" s="750"/>
      <c r="Y25" s="750"/>
      <c r="Z25" s="751"/>
      <c r="AA25" s="695" t="s">
        <v>237</v>
      </c>
      <c r="AB25" s="696"/>
      <c r="AC25" s="696"/>
      <c r="AD25" s="696"/>
      <c r="AE25" s="697"/>
      <c r="AF25" s="782">
        <v>39</v>
      </c>
      <c r="AG25" s="782"/>
      <c r="AH25" s="782"/>
      <c r="AI25" s="782"/>
      <c r="AJ25" s="783">
        <f>CEILING(AF25/VLOOKUP(F25,config!A$3:B$25,2,FALSE),1)</f>
        <v>5</v>
      </c>
      <c r="AK25" s="783"/>
      <c r="AL25" s="783"/>
      <c r="AM25" s="783"/>
      <c r="AN25" s="772">
        <f>VLOOKUP(F25,config!A$3:C$25,3,FALSE)</f>
        <v>8.1018518518518516E-4</v>
      </c>
      <c r="AO25" s="772"/>
      <c r="AP25" s="772"/>
      <c r="AQ25" s="772"/>
      <c r="AR25" s="772"/>
      <c r="AS25" s="509"/>
      <c r="AT25" s="510"/>
      <c r="AU25" s="510"/>
      <c r="AV25" s="772">
        <f>VLOOKUP($F25,config!$A$3:$E$25,5,FALSE)</f>
        <v>0</v>
      </c>
      <c r="AW25" s="772"/>
      <c r="AX25" s="772"/>
      <c r="AY25" s="772"/>
      <c r="AZ25" s="772"/>
      <c r="BA25" s="772">
        <f>VLOOKUP($F25,config!$A$3:$E$25,4,FALSE)</f>
        <v>2.0833333333333333E-3</v>
      </c>
      <c r="BB25" s="772"/>
      <c r="BC25" s="772"/>
      <c r="BD25" s="772"/>
      <c r="BE25" s="772"/>
      <c r="BF25" s="772">
        <f t="shared" ref="BF25" si="0">AJ25*AN25+(AJ25-1)*(AV25+BA25)</f>
        <v>1.2384259259259258E-2</v>
      </c>
      <c r="BG25" s="772"/>
      <c r="BH25" s="772"/>
      <c r="BI25" s="772"/>
      <c r="BJ25" s="772"/>
      <c r="BK25" s="772">
        <f t="shared" ref="BK25" si="1">BF25+BA25+AV25</f>
        <v>1.4467592592592591E-2</v>
      </c>
      <c r="BL25" s="772"/>
      <c r="BM25" s="772"/>
      <c r="BN25" s="772"/>
      <c r="BO25" s="772"/>
      <c r="BP25" s="772">
        <f t="shared" ref="BP25" si="2">A25+BF25</f>
        <v>0.64085648148148144</v>
      </c>
      <c r="BQ25" s="772"/>
      <c r="BR25" s="772"/>
      <c r="BS25" s="772"/>
      <c r="BT25" s="772"/>
      <c r="BU25" s="2"/>
      <c r="BV25" s="773" t="s">
        <v>238</v>
      </c>
      <c r="BW25" s="773"/>
      <c r="BX25" s="773"/>
      <c r="BY25" s="774"/>
      <c r="BZ25" s="775"/>
      <c r="CA25" s="775"/>
      <c r="CB25" s="775"/>
      <c r="CC25" s="775"/>
      <c r="CD25" s="775"/>
      <c r="CE25" s="775"/>
      <c r="CF25" s="775"/>
      <c r="CG25" s="776"/>
      <c r="CH25" s="2"/>
      <c r="CI25" s="763">
        <v>1.3888888888888889E-3</v>
      </c>
      <c r="CJ25" s="763"/>
      <c r="CK25" s="763"/>
      <c r="CL25" s="763"/>
      <c r="CM25" s="763"/>
      <c r="CN25" s="763">
        <v>6.9444444444444447E-4</v>
      </c>
      <c r="CO25" s="763"/>
      <c r="CP25" s="763"/>
      <c r="CQ25" s="763"/>
      <c r="CR25" s="763"/>
      <c r="CS25" s="2"/>
      <c r="CT25" s="708"/>
      <c r="CU25" s="708"/>
      <c r="CV25" s="708"/>
      <c r="CW25" s="708"/>
      <c r="CX25" s="708"/>
      <c r="CY25" s="708"/>
      <c r="CZ25" s="708"/>
      <c r="DA25" s="708"/>
      <c r="DB25" s="708"/>
      <c r="DC25" s="708"/>
      <c r="DD25" s="708"/>
      <c r="DE25" s="708"/>
      <c r="DF25" s="708"/>
      <c r="DG25" s="708"/>
      <c r="DH25" s="708"/>
      <c r="DI25" s="708"/>
      <c r="DJ25" s="708"/>
      <c r="DK25" s="708"/>
      <c r="DL25" s="708"/>
      <c r="DM25" s="708"/>
      <c r="DN25" s="708"/>
      <c r="DO25" s="708"/>
      <c r="DP25" s="708"/>
      <c r="DQ25" s="708"/>
      <c r="DR25" s="708"/>
      <c r="DS25" s="2"/>
      <c r="DT25" s="763">
        <v>6.25E-2</v>
      </c>
      <c r="DU25" s="763"/>
      <c r="DV25" s="763"/>
      <c r="DW25" s="763"/>
      <c r="DX25" s="763"/>
      <c r="DY25" s="777" t="s">
        <v>239</v>
      </c>
      <c r="DZ25" s="772"/>
      <c r="EA25" s="772"/>
      <c r="EB25" s="772"/>
      <c r="EC25" s="772"/>
      <c r="ED25" s="772">
        <f t="shared" ref="ED25:ED46" si="3">EN25-EI25</f>
        <v>0.62291666666666667</v>
      </c>
      <c r="EE25" s="772"/>
      <c r="EF25" s="772"/>
      <c r="EG25" s="772"/>
      <c r="EH25" s="772"/>
      <c r="EI25" s="763">
        <v>3.472222222222222E-3</v>
      </c>
      <c r="EJ25" s="763"/>
      <c r="EK25" s="763"/>
      <c r="EL25" s="763"/>
      <c r="EM25" s="763"/>
      <c r="EN25" s="772">
        <f t="shared" ref="EN25:EN46" si="4">FC25-EX25-ES25</f>
        <v>0.62638888888888888</v>
      </c>
      <c r="EO25" s="772"/>
      <c r="EP25" s="772"/>
      <c r="EQ25" s="772"/>
      <c r="ER25" s="772"/>
      <c r="ES25" s="752"/>
      <c r="ET25" s="753"/>
      <c r="EU25" s="753"/>
      <c r="EV25" s="753"/>
      <c r="EW25" s="754"/>
      <c r="EX25" s="752"/>
      <c r="EY25" s="753"/>
      <c r="EZ25" s="753"/>
      <c r="FA25" s="753"/>
      <c r="FB25" s="754"/>
      <c r="FC25" s="755">
        <f t="shared" ref="FC25" si="5">A25-AV25-BA25</f>
        <v>0.62638888888888888</v>
      </c>
      <c r="FD25" s="756"/>
      <c r="FE25" s="756"/>
      <c r="FF25" s="756"/>
      <c r="FG25" s="757"/>
      <c r="FH25" s="763" t="s">
        <v>240</v>
      </c>
      <c r="FI25" s="763"/>
      <c r="FJ25" s="763"/>
      <c r="FK25" s="763"/>
      <c r="FL25" s="763"/>
      <c r="FM25" s="763" t="s">
        <v>241</v>
      </c>
      <c r="FN25" s="763"/>
      <c r="FO25" s="763"/>
      <c r="FP25" s="763"/>
      <c r="FQ25" s="763"/>
      <c r="FR25" s="752" t="s">
        <v>242</v>
      </c>
      <c r="FS25" s="753"/>
      <c r="FT25" s="753"/>
      <c r="FU25" s="753"/>
      <c r="FV25" s="753"/>
      <c r="FW25" s="753"/>
      <c r="FX25" s="753"/>
      <c r="FY25" s="753"/>
      <c r="FZ25" s="753"/>
      <c r="GA25" s="754"/>
      <c r="GB25" s="763"/>
      <c r="GC25" s="763"/>
      <c r="GD25" s="763"/>
      <c r="GE25" s="763"/>
      <c r="GF25" s="763"/>
    </row>
    <row r="26" spans="1:188" x14ac:dyDescent="0.2">
      <c r="A26" s="778">
        <v>0.64652777777777781</v>
      </c>
      <c r="B26" s="778"/>
      <c r="C26" s="778"/>
      <c r="D26" s="778"/>
      <c r="E26" s="778"/>
      <c r="F26" s="779" t="s">
        <v>3</v>
      </c>
      <c r="G26" s="780"/>
      <c r="H26" s="780"/>
      <c r="I26" s="780"/>
      <c r="J26" s="780"/>
      <c r="K26" s="780"/>
      <c r="L26" s="780"/>
      <c r="M26" s="780"/>
      <c r="N26" s="781"/>
      <c r="O26" s="746" t="s">
        <v>243</v>
      </c>
      <c r="P26" s="747"/>
      <c r="Q26" s="747"/>
      <c r="R26" s="747"/>
      <c r="S26" s="747"/>
      <c r="T26" s="747"/>
      <c r="U26" s="747"/>
      <c r="V26" s="747"/>
      <c r="W26" s="747"/>
      <c r="X26" s="747"/>
      <c r="Y26" s="747"/>
      <c r="Z26" s="748"/>
      <c r="AA26" s="695" t="s">
        <v>237</v>
      </c>
      <c r="AB26" s="696"/>
      <c r="AC26" s="696"/>
      <c r="AD26" s="696"/>
      <c r="AE26" s="697"/>
      <c r="AF26" s="782">
        <v>24</v>
      </c>
      <c r="AG26" s="782"/>
      <c r="AH26" s="782"/>
      <c r="AI26" s="782"/>
      <c r="AJ26" s="783">
        <f>CEILING(AF26/VLOOKUP(F26,config!A$3:B$25,2,FALSE),1)</f>
        <v>3</v>
      </c>
      <c r="AK26" s="783"/>
      <c r="AL26" s="783"/>
      <c r="AM26" s="783"/>
      <c r="AN26" s="772">
        <f>VLOOKUP(F26,config!A$3:C$25,3,FALSE)</f>
        <v>8.1018518518518516E-4</v>
      </c>
      <c r="AO26" s="772"/>
      <c r="AP26" s="772"/>
      <c r="AQ26" s="772"/>
      <c r="AR26" s="772"/>
      <c r="AS26" s="509"/>
      <c r="AT26" s="510"/>
      <c r="AU26" s="510"/>
      <c r="AV26" s="772">
        <f>VLOOKUP($F26,config!$A$3:$E$25,5,FALSE)</f>
        <v>0</v>
      </c>
      <c r="AW26" s="772"/>
      <c r="AX26" s="772"/>
      <c r="AY26" s="772"/>
      <c r="AZ26" s="772"/>
      <c r="BA26" s="772">
        <f>VLOOKUP($F26,config!$A$3:$E$25,4,FALSE)</f>
        <v>2.0833333333333333E-3</v>
      </c>
      <c r="BB26" s="772"/>
      <c r="BC26" s="772"/>
      <c r="BD26" s="772"/>
      <c r="BE26" s="772"/>
      <c r="BF26" s="772">
        <f t="shared" ref="BF26:BF40" si="6">AJ26*AN26+(AJ26-1)*(AV26+BA26)</f>
        <v>6.5972222222222222E-3</v>
      </c>
      <c r="BG26" s="772"/>
      <c r="BH26" s="772"/>
      <c r="BI26" s="772"/>
      <c r="BJ26" s="772"/>
      <c r="BK26" s="772">
        <f t="shared" ref="BK26:BK42" si="7">BF26+BA26+AV26</f>
        <v>8.6805555555555559E-3</v>
      </c>
      <c r="BL26" s="772"/>
      <c r="BM26" s="772"/>
      <c r="BN26" s="772"/>
      <c r="BO26" s="772"/>
      <c r="BP26" s="772">
        <f t="shared" ref="BP26:BP42" si="8">A26+BF26</f>
        <v>0.65312500000000007</v>
      </c>
      <c r="BQ26" s="772"/>
      <c r="BR26" s="772"/>
      <c r="BS26" s="772"/>
      <c r="BT26" s="772"/>
      <c r="BU26" s="2"/>
      <c r="BV26" s="773" t="s">
        <v>244</v>
      </c>
      <c r="BW26" s="773"/>
      <c r="BX26" s="773"/>
      <c r="BY26" s="774" t="s">
        <v>245</v>
      </c>
      <c r="BZ26" s="775"/>
      <c r="CA26" s="775"/>
      <c r="CB26" s="775"/>
      <c r="CC26" s="775"/>
      <c r="CD26" s="775"/>
      <c r="CE26" s="775"/>
      <c r="CF26" s="775"/>
      <c r="CG26" s="776"/>
      <c r="CH26" s="2"/>
      <c r="CI26" s="763">
        <v>1.3888888888888889E-3</v>
      </c>
      <c r="CJ26" s="763"/>
      <c r="CK26" s="763"/>
      <c r="CL26" s="763"/>
      <c r="CM26" s="763"/>
      <c r="CN26" s="763">
        <v>6.9444444444444447E-4</v>
      </c>
      <c r="CO26" s="763"/>
      <c r="CP26" s="763"/>
      <c r="CQ26" s="763"/>
      <c r="CR26" s="763"/>
      <c r="CS26" s="2"/>
      <c r="CT26" s="708"/>
      <c r="CU26" s="708"/>
      <c r="CV26" s="708"/>
      <c r="CW26" s="708"/>
      <c r="CX26" s="708"/>
      <c r="CY26" s="708"/>
      <c r="CZ26" s="708"/>
      <c r="DA26" s="708"/>
      <c r="DB26" s="708"/>
      <c r="DC26" s="708"/>
      <c r="DD26" s="708"/>
      <c r="DE26" s="708"/>
      <c r="DF26" s="708"/>
      <c r="DG26" s="708"/>
      <c r="DH26" s="708"/>
      <c r="DI26" s="708"/>
      <c r="DJ26" s="708"/>
      <c r="DK26" s="708"/>
      <c r="DL26" s="708"/>
      <c r="DM26" s="708"/>
      <c r="DN26" s="708"/>
      <c r="DO26" s="708"/>
      <c r="DP26" s="708"/>
      <c r="DQ26" s="708"/>
      <c r="DR26" s="708"/>
      <c r="DS26" s="2"/>
      <c r="DT26" s="763">
        <v>6.25E-2</v>
      </c>
      <c r="DU26" s="763"/>
      <c r="DV26" s="763"/>
      <c r="DW26" s="763"/>
      <c r="DX26" s="763"/>
      <c r="DY26" s="777" t="s">
        <v>239</v>
      </c>
      <c r="DZ26" s="772"/>
      <c r="EA26" s="772"/>
      <c r="EB26" s="772"/>
      <c r="EC26" s="772"/>
      <c r="ED26" s="772">
        <f t="shared" si="3"/>
        <v>0.64097222222222228</v>
      </c>
      <c r="EE26" s="772"/>
      <c r="EF26" s="772"/>
      <c r="EG26" s="772"/>
      <c r="EH26" s="772"/>
      <c r="EI26" s="763">
        <v>3.472222222222222E-3</v>
      </c>
      <c r="EJ26" s="763"/>
      <c r="EK26" s="763"/>
      <c r="EL26" s="763"/>
      <c r="EM26" s="763"/>
      <c r="EN26" s="772">
        <f t="shared" si="4"/>
        <v>0.64444444444444449</v>
      </c>
      <c r="EO26" s="772"/>
      <c r="EP26" s="772"/>
      <c r="EQ26" s="772"/>
      <c r="ER26" s="772"/>
      <c r="ES26" s="752"/>
      <c r="ET26" s="753"/>
      <c r="EU26" s="753"/>
      <c r="EV26" s="753"/>
      <c r="EW26" s="754"/>
      <c r="EX26" s="752"/>
      <c r="EY26" s="753"/>
      <c r="EZ26" s="753"/>
      <c r="FA26" s="753"/>
      <c r="FB26" s="754"/>
      <c r="FC26" s="755">
        <f t="shared" ref="FC26:FC42" si="9">A26-AV26-BA26</f>
        <v>0.64444444444444449</v>
      </c>
      <c r="FD26" s="756"/>
      <c r="FE26" s="756"/>
      <c r="FF26" s="756"/>
      <c r="FG26" s="757"/>
      <c r="FH26" s="763" t="s">
        <v>240</v>
      </c>
      <c r="FI26" s="763"/>
      <c r="FJ26" s="763"/>
      <c r="FK26" s="763"/>
      <c r="FL26" s="763"/>
      <c r="FM26" s="763" t="s">
        <v>242</v>
      </c>
      <c r="FN26" s="763"/>
      <c r="FO26" s="763"/>
      <c r="FP26" s="763"/>
      <c r="FQ26" s="763"/>
      <c r="FR26" s="752" t="s">
        <v>241</v>
      </c>
      <c r="FS26" s="753"/>
      <c r="FT26" s="753"/>
      <c r="FU26" s="753"/>
      <c r="FV26" s="753"/>
      <c r="FW26" s="753"/>
      <c r="FX26" s="753"/>
      <c r="FY26" s="753"/>
      <c r="FZ26" s="753"/>
      <c r="GA26" s="754"/>
      <c r="GB26" s="763"/>
      <c r="GC26" s="763"/>
      <c r="GD26" s="763"/>
      <c r="GE26" s="763"/>
      <c r="GF26" s="763"/>
    </row>
    <row r="27" spans="1:188" x14ac:dyDescent="0.2">
      <c r="A27" s="778">
        <v>0.68402777777777779</v>
      </c>
      <c r="B27" s="778"/>
      <c r="C27" s="778"/>
      <c r="D27" s="778"/>
      <c r="E27" s="778"/>
      <c r="F27" s="779" t="s">
        <v>1</v>
      </c>
      <c r="G27" s="780"/>
      <c r="H27" s="780"/>
      <c r="I27" s="780"/>
      <c r="J27" s="780"/>
      <c r="K27" s="780"/>
      <c r="L27" s="780"/>
      <c r="M27" s="780"/>
      <c r="N27" s="781"/>
      <c r="O27" s="749" t="s">
        <v>236</v>
      </c>
      <c r="P27" s="750"/>
      <c r="Q27" s="750"/>
      <c r="R27" s="750"/>
      <c r="S27" s="750"/>
      <c r="T27" s="750"/>
      <c r="U27" s="750"/>
      <c r="V27" s="750"/>
      <c r="W27" s="750"/>
      <c r="X27" s="750"/>
      <c r="Y27" s="750"/>
      <c r="Z27" s="751"/>
      <c r="AA27" s="695" t="s">
        <v>237</v>
      </c>
      <c r="AB27" s="696"/>
      <c r="AC27" s="696"/>
      <c r="AD27" s="696"/>
      <c r="AE27" s="697"/>
      <c r="AF27" s="782">
        <v>40</v>
      </c>
      <c r="AG27" s="782"/>
      <c r="AH27" s="782"/>
      <c r="AI27" s="782"/>
      <c r="AJ27" s="783">
        <f>CEILING(AF27/VLOOKUP(F27,config!A$3:B$25,2,FALSE),1)</f>
        <v>5</v>
      </c>
      <c r="AK27" s="783"/>
      <c r="AL27" s="783"/>
      <c r="AM27" s="783"/>
      <c r="AN27" s="772">
        <f>VLOOKUP(F27,config!A$3:C$25,3,FALSE)</f>
        <v>6.9444444444444447E-4</v>
      </c>
      <c r="AO27" s="772"/>
      <c r="AP27" s="772"/>
      <c r="AQ27" s="772"/>
      <c r="AR27" s="772"/>
      <c r="AS27" s="509"/>
      <c r="AT27" s="510"/>
      <c r="AU27" s="510"/>
      <c r="AV27" s="772">
        <f>VLOOKUP($F27,config!$A$3:$E$25,5,FALSE)</f>
        <v>0</v>
      </c>
      <c r="AW27" s="772"/>
      <c r="AX27" s="772"/>
      <c r="AY27" s="772"/>
      <c r="AZ27" s="772"/>
      <c r="BA27" s="772">
        <f>VLOOKUP($F27,config!$A$3:$E$25,4,FALSE)</f>
        <v>2.0833333333333333E-3</v>
      </c>
      <c r="BB27" s="772"/>
      <c r="BC27" s="772"/>
      <c r="BD27" s="772"/>
      <c r="BE27" s="772"/>
      <c r="BF27" s="772">
        <f t="shared" si="6"/>
        <v>1.1805555555555555E-2</v>
      </c>
      <c r="BG27" s="772"/>
      <c r="BH27" s="772"/>
      <c r="BI27" s="772"/>
      <c r="BJ27" s="772"/>
      <c r="BK27" s="772">
        <f t="shared" si="7"/>
        <v>1.3888888888888888E-2</v>
      </c>
      <c r="BL27" s="772"/>
      <c r="BM27" s="772"/>
      <c r="BN27" s="772"/>
      <c r="BO27" s="772"/>
      <c r="BP27" s="772">
        <f t="shared" si="8"/>
        <v>0.6958333333333333</v>
      </c>
      <c r="BQ27" s="772"/>
      <c r="BR27" s="772"/>
      <c r="BS27" s="772"/>
      <c r="BT27" s="772"/>
      <c r="BU27" s="2"/>
      <c r="BV27" s="773" t="s">
        <v>246</v>
      </c>
      <c r="BW27" s="773"/>
      <c r="BX27" s="773"/>
      <c r="BY27" s="774"/>
      <c r="BZ27" s="775"/>
      <c r="CA27" s="775"/>
      <c r="CB27" s="775"/>
      <c r="CC27" s="775"/>
      <c r="CD27" s="775"/>
      <c r="CE27" s="775"/>
      <c r="CF27" s="775"/>
      <c r="CG27" s="776"/>
      <c r="CH27" s="2"/>
      <c r="CI27" s="763">
        <v>1.3888888888888889E-3</v>
      </c>
      <c r="CJ27" s="763"/>
      <c r="CK27" s="763"/>
      <c r="CL27" s="763"/>
      <c r="CM27" s="763"/>
      <c r="CN27" s="763">
        <v>6.9444444444444447E-4</v>
      </c>
      <c r="CO27" s="763"/>
      <c r="CP27" s="763"/>
      <c r="CQ27" s="763"/>
      <c r="CR27" s="763"/>
      <c r="CS27" s="2"/>
      <c r="CT27" s="708"/>
      <c r="CU27" s="708"/>
      <c r="CV27" s="708"/>
      <c r="CW27" s="708"/>
      <c r="CX27" s="708"/>
      <c r="CY27" s="708"/>
      <c r="CZ27" s="708"/>
      <c r="DA27" s="708"/>
      <c r="DB27" s="708"/>
      <c r="DC27" s="708"/>
      <c r="DD27" s="708"/>
      <c r="DE27" s="708"/>
      <c r="DF27" s="708"/>
      <c r="DG27" s="708"/>
      <c r="DH27" s="708"/>
      <c r="DI27" s="708"/>
      <c r="DJ27" s="708"/>
      <c r="DK27" s="708"/>
      <c r="DL27" s="708"/>
      <c r="DM27" s="708"/>
      <c r="DN27" s="708"/>
      <c r="DO27" s="708"/>
      <c r="DP27" s="708"/>
      <c r="DQ27" s="708"/>
      <c r="DR27" s="708"/>
      <c r="DS27" s="2"/>
      <c r="DT27" s="763">
        <v>6.25E-2</v>
      </c>
      <c r="DU27" s="763"/>
      <c r="DV27" s="763"/>
      <c r="DW27" s="763"/>
      <c r="DX27" s="763"/>
      <c r="DY27" s="777" t="s">
        <v>239</v>
      </c>
      <c r="DZ27" s="772"/>
      <c r="EA27" s="772"/>
      <c r="EB27" s="772"/>
      <c r="EC27" s="772"/>
      <c r="ED27" s="772">
        <f t="shared" si="3"/>
        <v>0.67847222222222225</v>
      </c>
      <c r="EE27" s="772"/>
      <c r="EF27" s="772"/>
      <c r="EG27" s="772"/>
      <c r="EH27" s="772"/>
      <c r="EI27" s="763">
        <v>3.472222222222222E-3</v>
      </c>
      <c r="EJ27" s="763"/>
      <c r="EK27" s="763"/>
      <c r="EL27" s="763"/>
      <c r="EM27" s="763"/>
      <c r="EN27" s="772">
        <f t="shared" si="4"/>
        <v>0.68194444444444446</v>
      </c>
      <c r="EO27" s="772"/>
      <c r="EP27" s="772"/>
      <c r="EQ27" s="772"/>
      <c r="ER27" s="772"/>
      <c r="ES27" s="752"/>
      <c r="ET27" s="753"/>
      <c r="EU27" s="753"/>
      <c r="EV27" s="753"/>
      <c r="EW27" s="754"/>
      <c r="EX27" s="752"/>
      <c r="EY27" s="753"/>
      <c r="EZ27" s="753"/>
      <c r="FA27" s="753"/>
      <c r="FB27" s="754"/>
      <c r="FC27" s="755">
        <f t="shared" si="9"/>
        <v>0.68194444444444446</v>
      </c>
      <c r="FD27" s="756"/>
      <c r="FE27" s="756"/>
      <c r="FF27" s="756"/>
      <c r="FG27" s="757"/>
      <c r="FH27" s="763" t="s">
        <v>240</v>
      </c>
      <c r="FI27" s="763"/>
      <c r="FJ27" s="763"/>
      <c r="FK27" s="763"/>
      <c r="FL27" s="763"/>
      <c r="FM27" s="763" t="s">
        <v>241</v>
      </c>
      <c r="FN27" s="763"/>
      <c r="FO27" s="763"/>
      <c r="FP27" s="763"/>
      <c r="FQ27" s="763"/>
      <c r="FR27" s="752" t="s">
        <v>242</v>
      </c>
      <c r="FS27" s="753"/>
      <c r="FT27" s="753"/>
      <c r="FU27" s="753"/>
      <c r="FV27" s="753"/>
      <c r="FW27" s="753"/>
      <c r="FX27" s="753"/>
      <c r="FY27" s="753"/>
      <c r="FZ27" s="753"/>
      <c r="GA27" s="754"/>
      <c r="GB27" s="763"/>
      <c r="GC27" s="763"/>
      <c r="GD27" s="763"/>
      <c r="GE27" s="763"/>
      <c r="GF27" s="763"/>
    </row>
    <row r="28" spans="1:188" x14ac:dyDescent="0.2">
      <c r="A28" s="778">
        <v>0.7055555555555556</v>
      </c>
      <c r="B28" s="778"/>
      <c r="C28" s="778"/>
      <c r="D28" s="778"/>
      <c r="E28" s="778"/>
      <c r="F28" s="779" t="s">
        <v>1</v>
      </c>
      <c r="G28" s="780"/>
      <c r="H28" s="780"/>
      <c r="I28" s="780"/>
      <c r="J28" s="780"/>
      <c r="K28" s="780"/>
      <c r="L28" s="780"/>
      <c r="M28" s="780"/>
      <c r="N28" s="781"/>
      <c r="O28" s="746" t="s">
        <v>243</v>
      </c>
      <c r="P28" s="747"/>
      <c r="Q28" s="747"/>
      <c r="R28" s="747"/>
      <c r="S28" s="747"/>
      <c r="T28" s="747"/>
      <c r="U28" s="747"/>
      <c r="V28" s="747"/>
      <c r="W28" s="747"/>
      <c r="X28" s="747"/>
      <c r="Y28" s="747"/>
      <c r="Z28" s="748"/>
      <c r="AA28" s="695" t="s">
        <v>237</v>
      </c>
      <c r="AB28" s="696"/>
      <c r="AC28" s="696"/>
      <c r="AD28" s="696"/>
      <c r="AE28" s="697"/>
      <c r="AF28" s="782">
        <v>40</v>
      </c>
      <c r="AG28" s="782"/>
      <c r="AH28" s="782"/>
      <c r="AI28" s="782"/>
      <c r="AJ28" s="783">
        <f>CEILING(AF28/VLOOKUP(F28,config!A$3:B$25,2,FALSE),1)</f>
        <v>5</v>
      </c>
      <c r="AK28" s="783"/>
      <c r="AL28" s="783"/>
      <c r="AM28" s="783"/>
      <c r="AN28" s="772">
        <f>VLOOKUP(F28,config!A$3:C$25,3,FALSE)</f>
        <v>6.9444444444444447E-4</v>
      </c>
      <c r="AO28" s="772"/>
      <c r="AP28" s="772"/>
      <c r="AQ28" s="772"/>
      <c r="AR28" s="772"/>
      <c r="AS28" s="509"/>
      <c r="AT28" s="510"/>
      <c r="AU28" s="510"/>
      <c r="AV28" s="772">
        <f>VLOOKUP($F28,config!$A$3:$E$25,5,FALSE)</f>
        <v>0</v>
      </c>
      <c r="AW28" s="772"/>
      <c r="AX28" s="772"/>
      <c r="AY28" s="772"/>
      <c r="AZ28" s="772"/>
      <c r="BA28" s="772">
        <f>VLOOKUP($F28,config!$A$3:$E$25,4,FALSE)</f>
        <v>2.0833333333333333E-3</v>
      </c>
      <c r="BB28" s="772"/>
      <c r="BC28" s="772"/>
      <c r="BD28" s="772"/>
      <c r="BE28" s="772"/>
      <c r="BF28" s="772">
        <f t="shared" si="6"/>
        <v>1.1805555555555555E-2</v>
      </c>
      <c r="BG28" s="772"/>
      <c r="BH28" s="772"/>
      <c r="BI28" s="772"/>
      <c r="BJ28" s="772"/>
      <c r="BK28" s="772">
        <f t="shared" si="7"/>
        <v>1.3888888888888888E-2</v>
      </c>
      <c r="BL28" s="772"/>
      <c r="BM28" s="772"/>
      <c r="BN28" s="772"/>
      <c r="BO28" s="772"/>
      <c r="BP28" s="772">
        <f t="shared" si="8"/>
        <v>0.71736111111111112</v>
      </c>
      <c r="BQ28" s="772"/>
      <c r="BR28" s="772"/>
      <c r="BS28" s="772"/>
      <c r="BT28" s="772"/>
      <c r="BU28" s="2"/>
      <c r="BV28" s="773" t="s">
        <v>246</v>
      </c>
      <c r="BW28" s="773"/>
      <c r="BX28" s="773"/>
      <c r="BY28" s="774"/>
      <c r="BZ28" s="775"/>
      <c r="CA28" s="775"/>
      <c r="CB28" s="775"/>
      <c r="CC28" s="775"/>
      <c r="CD28" s="775"/>
      <c r="CE28" s="775"/>
      <c r="CF28" s="775"/>
      <c r="CG28" s="776"/>
      <c r="CH28" s="2"/>
      <c r="CI28" s="763">
        <v>1.3888888888888889E-3</v>
      </c>
      <c r="CJ28" s="763"/>
      <c r="CK28" s="763"/>
      <c r="CL28" s="763"/>
      <c r="CM28" s="763"/>
      <c r="CN28" s="763">
        <v>6.9444444444444447E-4</v>
      </c>
      <c r="CO28" s="763"/>
      <c r="CP28" s="763"/>
      <c r="CQ28" s="763"/>
      <c r="CR28" s="763"/>
      <c r="CS28" s="2"/>
      <c r="CT28" s="708"/>
      <c r="CU28" s="708"/>
      <c r="CV28" s="708"/>
      <c r="CW28" s="708"/>
      <c r="CX28" s="708"/>
      <c r="CY28" s="708"/>
      <c r="CZ28" s="708"/>
      <c r="DA28" s="708"/>
      <c r="DB28" s="708"/>
      <c r="DC28" s="708"/>
      <c r="DD28" s="708"/>
      <c r="DE28" s="708"/>
      <c r="DF28" s="708"/>
      <c r="DG28" s="708"/>
      <c r="DH28" s="708"/>
      <c r="DI28" s="708"/>
      <c r="DJ28" s="708"/>
      <c r="DK28" s="708"/>
      <c r="DL28" s="708"/>
      <c r="DM28" s="708"/>
      <c r="DN28" s="708"/>
      <c r="DO28" s="708"/>
      <c r="DP28" s="708"/>
      <c r="DQ28" s="708"/>
      <c r="DR28" s="708"/>
      <c r="DS28" s="2"/>
      <c r="DT28" s="763">
        <v>6.25E-2</v>
      </c>
      <c r="DU28" s="763"/>
      <c r="DV28" s="763"/>
      <c r="DW28" s="763"/>
      <c r="DX28" s="763"/>
      <c r="DY28" s="777" t="s">
        <v>239</v>
      </c>
      <c r="DZ28" s="772"/>
      <c r="EA28" s="772"/>
      <c r="EB28" s="772"/>
      <c r="EC28" s="772"/>
      <c r="ED28" s="772">
        <f t="shared" si="3"/>
        <v>0.70000000000000007</v>
      </c>
      <c r="EE28" s="772"/>
      <c r="EF28" s="772"/>
      <c r="EG28" s="772"/>
      <c r="EH28" s="772"/>
      <c r="EI28" s="763">
        <v>3.472222222222222E-3</v>
      </c>
      <c r="EJ28" s="763"/>
      <c r="EK28" s="763"/>
      <c r="EL28" s="763"/>
      <c r="EM28" s="763"/>
      <c r="EN28" s="772">
        <f t="shared" si="4"/>
        <v>0.70347222222222228</v>
      </c>
      <c r="EO28" s="772"/>
      <c r="EP28" s="772"/>
      <c r="EQ28" s="772"/>
      <c r="ER28" s="772"/>
      <c r="ES28" s="752"/>
      <c r="ET28" s="753"/>
      <c r="EU28" s="753"/>
      <c r="EV28" s="753"/>
      <c r="EW28" s="754"/>
      <c r="EX28" s="752"/>
      <c r="EY28" s="753"/>
      <c r="EZ28" s="753"/>
      <c r="FA28" s="753"/>
      <c r="FB28" s="754"/>
      <c r="FC28" s="755">
        <f t="shared" si="9"/>
        <v>0.70347222222222228</v>
      </c>
      <c r="FD28" s="756"/>
      <c r="FE28" s="756"/>
      <c r="FF28" s="756"/>
      <c r="FG28" s="757"/>
      <c r="FH28" s="763" t="s">
        <v>240</v>
      </c>
      <c r="FI28" s="763"/>
      <c r="FJ28" s="763"/>
      <c r="FK28" s="763"/>
      <c r="FL28" s="763"/>
      <c r="FM28" s="763" t="s">
        <v>242</v>
      </c>
      <c r="FN28" s="763"/>
      <c r="FO28" s="763"/>
      <c r="FP28" s="763"/>
      <c r="FQ28" s="763"/>
      <c r="FR28" s="752" t="s">
        <v>241</v>
      </c>
      <c r="FS28" s="753"/>
      <c r="FT28" s="753"/>
      <c r="FU28" s="753"/>
      <c r="FV28" s="753"/>
      <c r="FW28" s="753"/>
      <c r="FX28" s="753"/>
      <c r="FY28" s="753"/>
      <c r="FZ28" s="753"/>
      <c r="GA28" s="754"/>
      <c r="GB28" s="763"/>
      <c r="GC28" s="763"/>
      <c r="GD28" s="763"/>
      <c r="GE28" s="763"/>
      <c r="GF28" s="763"/>
    </row>
    <row r="29" spans="1:188" x14ac:dyDescent="0.2">
      <c r="A29" s="778">
        <v>0.72916666666666663</v>
      </c>
      <c r="B29" s="778"/>
      <c r="C29" s="778"/>
      <c r="D29" s="778"/>
      <c r="E29" s="778"/>
      <c r="F29" s="779" t="s">
        <v>4</v>
      </c>
      <c r="G29" s="780"/>
      <c r="H29" s="780"/>
      <c r="I29" s="780"/>
      <c r="J29" s="780"/>
      <c r="K29" s="780"/>
      <c r="L29" s="780"/>
      <c r="M29" s="780"/>
      <c r="N29" s="781"/>
      <c r="O29" s="749" t="s">
        <v>236</v>
      </c>
      <c r="P29" s="750"/>
      <c r="Q29" s="750"/>
      <c r="R29" s="750"/>
      <c r="S29" s="750"/>
      <c r="T29" s="750"/>
      <c r="U29" s="750"/>
      <c r="V29" s="750"/>
      <c r="W29" s="750"/>
      <c r="X29" s="750"/>
      <c r="Y29" s="750"/>
      <c r="Z29" s="751"/>
      <c r="AA29" s="695" t="s">
        <v>237</v>
      </c>
      <c r="AB29" s="696"/>
      <c r="AC29" s="696"/>
      <c r="AD29" s="696"/>
      <c r="AE29" s="697"/>
      <c r="AF29" s="782">
        <v>24</v>
      </c>
      <c r="AG29" s="782"/>
      <c r="AH29" s="782"/>
      <c r="AI29" s="782"/>
      <c r="AJ29" s="783">
        <f>CEILING(AF29/VLOOKUP(F29,config!A$3:B$25,2,FALSE),1)</f>
        <v>2</v>
      </c>
      <c r="AK29" s="783"/>
      <c r="AL29" s="783"/>
      <c r="AM29" s="783"/>
      <c r="AN29" s="772">
        <f>VLOOKUP(F29,config!A$3:C$25,3,FALSE)</f>
        <v>2.0833333333333333E-3</v>
      </c>
      <c r="AO29" s="772"/>
      <c r="AP29" s="772"/>
      <c r="AQ29" s="772"/>
      <c r="AR29" s="772"/>
      <c r="AS29" s="509"/>
      <c r="AT29" s="510"/>
      <c r="AU29" s="510"/>
      <c r="AV29" s="772">
        <f>VLOOKUP($F29,config!$A$3:$E$25,5,FALSE)</f>
        <v>0</v>
      </c>
      <c r="AW29" s="772"/>
      <c r="AX29" s="772"/>
      <c r="AY29" s="772"/>
      <c r="AZ29" s="772"/>
      <c r="BA29" s="772">
        <f>VLOOKUP($F29,config!$A$3:$E$25,4,FALSE)</f>
        <v>1.3888888888888889E-3</v>
      </c>
      <c r="BB29" s="772"/>
      <c r="BC29" s="772"/>
      <c r="BD29" s="772"/>
      <c r="BE29" s="772"/>
      <c r="BF29" s="772">
        <f t="shared" si="6"/>
        <v>5.5555555555555558E-3</v>
      </c>
      <c r="BG29" s="772"/>
      <c r="BH29" s="772"/>
      <c r="BI29" s="772"/>
      <c r="BJ29" s="772"/>
      <c r="BK29" s="772">
        <f t="shared" si="7"/>
        <v>6.9444444444444449E-3</v>
      </c>
      <c r="BL29" s="772"/>
      <c r="BM29" s="772"/>
      <c r="BN29" s="772"/>
      <c r="BO29" s="772"/>
      <c r="BP29" s="772">
        <f t="shared" si="8"/>
        <v>0.73472222222222217</v>
      </c>
      <c r="BQ29" s="772"/>
      <c r="BR29" s="772"/>
      <c r="BS29" s="772"/>
      <c r="BT29" s="772"/>
      <c r="BU29" s="2"/>
      <c r="BV29" s="773" t="s">
        <v>238</v>
      </c>
      <c r="BW29" s="773"/>
      <c r="BX29" s="773"/>
      <c r="BY29" s="774"/>
      <c r="BZ29" s="775"/>
      <c r="CA29" s="775"/>
      <c r="CB29" s="775"/>
      <c r="CC29" s="775"/>
      <c r="CD29" s="775"/>
      <c r="CE29" s="775"/>
      <c r="CF29" s="775"/>
      <c r="CG29" s="776"/>
      <c r="CH29" s="2"/>
      <c r="CI29" s="763">
        <v>1.3888888888888889E-3</v>
      </c>
      <c r="CJ29" s="763"/>
      <c r="CK29" s="763"/>
      <c r="CL29" s="763"/>
      <c r="CM29" s="763"/>
      <c r="CN29" s="763">
        <v>6.9444444444444447E-4</v>
      </c>
      <c r="CO29" s="763"/>
      <c r="CP29" s="763"/>
      <c r="CQ29" s="763"/>
      <c r="CR29" s="763"/>
      <c r="CS29" s="2"/>
      <c r="CT29" s="708"/>
      <c r="CU29" s="708"/>
      <c r="CV29" s="708"/>
      <c r="CW29" s="708"/>
      <c r="CX29" s="708"/>
      <c r="CY29" s="708"/>
      <c r="CZ29" s="708"/>
      <c r="DA29" s="708"/>
      <c r="DB29" s="708"/>
      <c r="DC29" s="708"/>
      <c r="DD29" s="708"/>
      <c r="DE29" s="708"/>
      <c r="DF29" s="708"/>
      <c r="DG29" s="708"/>
      <c r="DH29" s="708"/>
      <c r="DI29" s="708"/>
      <c r="DJ29" s="708"/>
      <c r="DK29" s="708"/>
      <c r="DL29" s="708"/>
      <c r="DM29" s="708"/>
      <c r="DN29" s="708"/>
      <c r="DO29" s="708"/>
      <c r="DP29" s="708"/>
      <c r="DQ29" s="708"/>
      <c r="DR29" s="708"/>
      <c r="DS29" s="2"/>
      <c r="DT29" s="763">
        <v>6.25E-2</v>
      </c>
      <c r="DU29" s="763"/>
      <c r="DV29" s="763"/>
      <c r="DW29" s="763"/>
      <c r="DX29" s="763"/>
      <c r="DY29" s="777" t="s">
        <v>239</v>
      </c>
      <c r="DZ29" s="772"/>
      <c r="EA29" s="772"/>
      <c r="EB29" s="772"/>
      <c r="EC29" s="772"/>
      <c r="ED29" s="772">
        <f t="shared" si="3"/>
        <v>0.72430555555555554</v>
      </c>
      <c r="EE29" s="772"/>
      <c r="EF29" s="772"/>
      <c r="EG29" s="772"/>
      <c r="EH29" s="772"/>
      <c r="EI29" s="763">
        <v>3.472222222222222E-3</v>
      </c>
      <c r="EJ29" s="763"/>
      <c r="EK29" s="763"/>
      <c r="EL29" s="763"/>
      <c r="EM29" s="763"/>
      <c r="EN29" s="772">
        <f t="shared" si="4"/>
        <v>0.72777777777777775</v>
      </c>
      <c r="EO29" s="772"/>
      <c r="EP29" s="772"/>
      <c r="EQ29" s="772"/>
      <c r="ER29" s="772"/>
      <c r="ES29" s="752"/>
      <c r="ET29" s="753"/>
      <c r="EU29" s="753"/>
      <c r="EV29" s="753"/>
      <c r="EW29" s="754"/>
      <c r="EX29" s="752"/>
      <c r="EY29" s="753"/>
      <c r="EZ29" s="753"/>
      <c r="FA29" s="753"/>
      <c r="FB29" s="754"/>
      <c r="FC29" s="755">
        <f t="shared" si="9"/>
        <v>0.72777777777777775</v>
      </c>
      <c r="FD29" s="756"/>
      <c r="FE29" s="756"/>
      <c r="FF29" s="756"/>
      <c r="FG29" s="757"/>
      <c r="FH29" s="763" t="s">
        <v>240</v>
      </c>
      <c r="FI29" s="763"/>
      <c r="FJ29" s="763"/>
      <c r="FK29" s="763"/>
      <c r="FL29" s="763"/>
      <c r="FM29" s="763" t="s">
        <v>241</v>
      </c>
      <c r="FN29" s="763"/>
      <c r="FO29" s="763"/>
      <c r="FP29" s="763"/>
      <c r="FQ29" s="763"/>
      <c r="FR29" s="752" t="s">
        <v>242</v>
      </c>
      <c r="FS29" s="753"/>
      <c r="FT29" s="753"/>
      <c r="FU29" s="753"/>
      <c r="FV29" s="753"/>
      <c r="FW29" s="753"/>
      <c r="FX29" s="753"/>
      <c r="FY29" s="753"/>
      <c r="FZ29" s="753"/>
      <c r="GA29" s="754"/>
      <c r="GB29" s="763"/>
      <c r="GC29" s="763"/>
      <c r="GD29" s="763"/>
      <c r="GE29" s="763"/>
      <c r="GF29" s="763"/>
    </row>
    <row r="30" spans="1:188" x14ac:dyDescent="0.2">
      <c r="A30" s="778">
        <v>0.74097222222222225</v>
      </c>
      <c r="B30" s="778"/>
      <c r="C30" s="778"/>
      <c r="D30" s="778"/>
      <c r="E30" s="778"/>
      <c r="F30" s="779" t="s">
        <v>4</v>
      </c>
      <c r="G30" s="780"/>
      <c r="H30" s="780"/>
      <c r="I30" s="780"/>
      <c r="J30" s="780"/>
      <c r="K30" s="780"/>
      <c r="L30" s="780"/>
      <c r="M30" s="780"/>
      <c r="N30" s="781"/>
      <c r="O30" s="746" t="s">
        <v>243</v>
      </c>
      <c r="P30" s="747"/>
      <c r="Q30" s="747"/>
      <c r="R30" s="747"/>
      <c r="S30" s="747"/>
      <c r="T30" s="747"/>
      <c r="U30" s="747"/>
      <c r="V30" s="747"/>
      <c r="W30" s="747"/>
      <c r="X30" s="747"/>
      <c r="Y30" s="747"/>
      <c r="Z30" s="748"/>
      <c r="AA30" s="695" t="s">
        <v>237</v>
      </c>
      <c r="AB30" s="696"/>
      <c r="AC30" s="696"/>
      <c r="AD30" s="696"/>
      <c r="AE30" s="697"/>
      <c r="AF30" s="782">
        <v>24</v>
      </c>
      <c r="AG30" s="782"/>
      <c r="AH30" s="782"/>
      <c r="AI30" s="782"/>
      <c r="AJ30" s="783">
        <f>CEILING(AF30/VLOOKUP(F30,config!A$3:B$25,2,FALSE),1)</f>
        <v>2</v>
      </c>
      <c r="AK30" s="783"/>
      <c r="AL30" s="783"/>
      <c r="AM30" s="783"/>
      <c r="AN30" s="772">
        <f>VLOOKUP(F30,config!A$3:C$25,3,FALSE)</f>
        <v>2.0833333333333333E-3</v>
      </c>
      <c r="AO30" s="772"/>
      <c r="AP30" s="772"/>
      <c r="AQ30" s="772"/>
      <c r="AR30" s="772"/>
      <c r="AS30" s="509"/>
      <c r="AT30" s="510"/>
      <c r="AU30" s="510"/>
      <c r="AV30" s="772">
        <f>VLOOKUP($F30,config!$A$3:$E$25,5,FALSE)</f>
        <v>0</v>
      </c>
      <c r="AW30" s="772"/>
      <c r="AX30" s="772"/>
      <c r="AY30" s="772"/>
      <c r="AZ30" s="772"/>
      <c r="BA30" s="772">
        <f>VLOOKUP($F30,config!$A$3:$E$25,4,FALSE)</f>
        <v>1.3888888888888889E-3</v>
      </c>
      <c r="BB30" s="772"/>
      <c r="BC30" s="772"/>
      <c r="BD30" s="772"/>
      <c r="BE30" s="772"/>
      <c r="BF30" s="772">
        <f t="shared" si="6"/>
        <v>5.5555555555555558E-3</v>
      </c>
      <c r="BG30" s="772"/>
      <c r="BH30" s="772"/>
      <c r="BI30" s="772"/>
      <c r="BJ30" s="772"/>
      <c r="BK30" s="772">
        <f t="shared" si="7"/>
        <v>6.9444444444444449E-3</v>
      </c>
      <c r="BL30" s="772"/>
      <c r="BM30" s="772"/>
      <c r="BN30" s="772"/>
      <c r="BO30" s="772"/>
      <c r="BP30" s="772">
        <f t="shared" si="8"/>
        <v>0.74652777777777779</v>
      </c>
      <c r="BQ30" s="772"/>
      <c r="BR30" s="772"/>
      <c r="BS30" s="772"/>
      <c r="BT30" s="772"/>
      <c r="BU30" s="2"/>
      <c r="BV30" s="773" t="s">
        <v>238</v>
      </c>
      <c r="BW30" s="773"/>
      <c r="BX30" s="773"/>
      <c r="BY30" s="774"/>
      <c r="BZ30" s="775"/>
      <c r="CA30" s="775"/>
      <c r="CB30" s="775"/>
      <c r="CC30" s="775"/>
      <c r="CD30" s="775"/>
      <c r="CE30" s="775"/>
      <c r="CF30" s="775"/>
      <c r="CG30" s="776"/>
      <c r="CH30" s="2"/>
      <c r="CI30" s="763">
        <v>1.3888888888888889E-3</v>
      </c>
      <c r="CJ30" s="763"/>
      <c r="CK30" s="763"/>
      <c r="CL30" s="763"/>
      <c r="CM30" s="763"/>
      <c r="CN30" s="763">
        <v>6.9444444444444447E-4</v>
      </c>
      <c r="CO30" s="763"/>
      <c r="CP30" s="763"/>
      <c r="CQ30" s="763"/>
      <c r="CR30" s="763"/>
      <c r="CS30" s="2"/>
      <c r="CT30" s="708"/>
      <c r="CU30" s="708"/>
      <c r="CV30" s="708"/>
      <c r="CW30" s="708"/>
      <c r="CX30" s="708"/>
      <c r="CY30" s="708"/>
      <c r="CZ30" s="708"/>
      <c r="DA30" s="708"/>
      <c r="DB30" s="708"/>
      <c r="DC30" s="708"/>
      <c r="DD30" s="708"/>
      <c r="DE30" s="708"/>
      <c r="DF30" s="708"/>
      <c r="DG30" s="708"/>
      <c r="DH30" s="708"/>
      <c r="DI30" s="708"/>
      <c r="DJ30" s="708"/>
      <c r="DK30" s="708"/>
      <c r="DL30" s="708"/>
      <c r="DM30" s="708"/>
      <c r="DN30" s="708"/>
      <c r="DO30" s="708"/>
      <c r="DP30" s="708"/>
      <c r="DQ30" s="708"/>
      <c r="DR30" s="708"/>
      <c r="DS30" s="2"/>
      <c r="DT30" s="763">
        <v>6.25E-2</v>
      </c>
      <c r="DU30" s="763"/>
      <c r="DV30" s="763"/>
      <c r="DW30" s="763"/>
      <c r="DX30" s="763"/>
      <c r="DY30" s="777" t="s">
        <v>239</v>
      </c>
      <c r="DZ30" s="772"/>
      <c r="EA30" s="772"/>
      <c r="EB30" s="772"/>
      <c r="EC30" s="772"/>
      <c r="ED30" s="772">
        <f t="shared" si="3"/>
        <v>0.73611111111111116</v>
      </c>
      <c r="EE30" s="772"/>
      <c r="EF30" s="772"/>
      <c r="EG30" s="772"/>
      <c r="EH30" s="772"/>
      <c r="EI30" s="763">
        <v>3.472222222222222E-3</v>
      </c>
      <c r="EJ30" s="763"/>
      <c r="EK30" s="763"/>
      <c r="EL30" s="763"/>
      <c r="EM30" s="763"/>
      <c r="EN30" s="772">
        <f t="shared" si="4"/>
        <v>0.73958333333333337</v>
      </c>
      <c r="EO30" s="772"/>
      <c r="EP30" s="772"/>
      <c r="EQ30" s="772"/>
      <c r="ER30" s="772"/>
      <c r="ES30" s="752"/>
      <c r="ET30" s="753"/>
      <c r="EU30" s="753"/>
      <c r="EV30" s="753"/>
      <c r="EW30" s="754"/>
      <c r="EX30" s="752"/>
      <c r="EY30" s="753"/>
      <c r="EZ30" s="753"/>
      <c r="FA30" s="753"/>
      <c r="FB30" s="754"/>
      <c r="FC30" s="755">
        <f t="shared" si="9"/>
        <v>0.73958333333333337</v>
      </c>
      <c r="FD30" s="756"/>
      <c r="FE30" s="756"/>
      <c r="FF30" s="756"/>
      <c r="FG30" s="757"/>
      <c r="FH30" s="763" t="s">
        <v>240</v>
      </c>
      <c r="FI30" s="763"/>
      <c r="FJ30" s="763"/>
      <c r="FK30" s="763"/>
      <c r="FL30" s="763"/>
      <c r="FM30" s="763" t="s">
        <v>242</v>
      </c>
      <c r="FN30" s="763"/>
      <c r="FO30" s="763"/>
      <c r="FP30" s="763"/>
      <c r="FQ30" s="763"/>
      <c r="FR30" s="752" t="s">
        <v>241</v>
      </c>
      <c r="FS30" s="753"/>
      <c r="FT30" s="753"/>
      <c r="FU30" s="753"/>
      <c r="FV30" s="753"/>
      <c r="FW30" s="753"/>
      <c r="FX30" s="753"/>
      <c r="FY30" s="753"/>
      <c r="FZ30" s="753"/>
      <c r="GA30" s="754"/>
      <c r="GB30" s="763"/>
      <c r="GC30" s="763"/>
      <c r="GD30" s="763"/>
      <c r="GE30" s="763"/>
      <c r="GF30" s="763"/>
    </row>
    <row r="31" spans="1:188" x14ac:dyDescent="0.2">
      <c r="A31" s="778">
        <v>0.75694444444444453</v>
      </c>
      <c r="B31" s="778"/>
      <c r="C31" s="778"/>
      <c r="D31" s="778"/>
      <c r="E31" s="778"/>
      <c r="F31" s="779" t="s">
        <v>1</v>
      </c>
      <c r="G31" s="780"/>
      <c r="H31" s="780"/>
      <c r="I31" s="780"/>
      <c r="J31" s="780"/>
      <c r="K31" s="780"/>
      <c r="L31" s="780"/>
      <c r="M31" s="780"/>
      <c r="N31" s="781"/>
      <c r="O31" s="749" t="s">
        <v>236</v>
      </c>
      <c r="P31" s="750"/>
      <c r="Q31" s="750"/>
      <c r="R31" s="750"/>
      <c r="S31" s="750"/>
      <c r="T31" s="750"/>
      <c r="U31" s="750"/>
      <c r="V31" s="750"/>
      <c r="W31" s="750"/>
      <c r="X31" s="750"/>
      <c r="Y31" s="750"/>
      <c r="Z31" s="751"/>
      <c r="AA31" s="695" t="s">
        <v>247</v>
      </c>
      <c r="AB31" s="696"/>
      <c r="AC31" s="696"/>
      <c r="AD31" s="696"/>
      <c r="AE31" s="697"/>
      <c r="AF31" s="782">
        <v>24</v>
      </c>
      <c r="AG31" s="782"/>
      <c r="AH31" s="782"/>
      <c r="AI31" s="782"/>
      <c r="AJ31" s="783">
        <f>CEILING(AF31/VLOOKUP(F31,config!A$3:B$25,2,FALSE),1)</f>
        <v>3</v>
      </c>
      <c r="AK31" s="783"/>
      <c r="AL31" s="783"/>
      <c r="AM31" s="783"/>
      <c r="AN31" s="772">
        <f>VLOOKUP(F31,config!A$3:C$25,3,FALSE)</f>
        <v>6.9444444444444447E-4</v>
      </c>
      <c r="AO31" s="772"/>
      <c r="AP31" s="772"/>
      <c r="AQ31" s="772"/>
      <c r="AR31" s="772"/>
      <c r="AS31" s="509"/>
      <c r="AT31" s="510"/>
      <c r="AU31" s="510"/>
      <c r="AV31" s="772">
        <f>VLOOKUP($F31,config!$A$3:$E$25,5,FALSE)</f>
        <v>0</v>
      </c>
      <c r="AW31" s="772"/>
      <c r="AX31" s="772"/>
      <c r="AY31" s="772"/>
      <c r="AZ31" s="772"/>
      <c r="BA31" s="772">
        <f>VLOOKUP($F31,config!$A$3:$E$25,4,FALSE)</f>
        <v>2.0833333333333333E-3</v>
      </c>
      <c r="BB31" s="772"/>
      <c r="BC31" s="772"/>
      <c r="BD31" s="772"/>
      <c r="BE31" s="772"/>
      <c r="BF31" s="772">
        <f t="shared" si="6"/>
        <v>6.2500000000000003E-3</v>
      </c>
      <c r="BG31" s="772"/>
      <c r="BH31" s="772"/>
      <c r="BI31" s="772"/>
      <c r="BJ31" s="772"/>
      <c r="BK31" s="772">
        <f t="shared" si="7"/>
        <v>8.3333333333333332E-3</v>
      </c>
      <c r="BL31" s="772"/>
      <c r="BM31" s="772"/>
      <c r="BN31" s="772"/>
      <c r="BO31" s="772"/>
      <c r="BP31" s="772">
        <f t="shared" si="8"/>
        <v>0.76319444444444451</v>
      </c>
      <c r="BQ31" s="772"/>
      <c r="BR31" s="772"/>
      <c r="BS31" s="772"/>
      <c r="BT31" s="772"/>
      <c r="BU31" s="2"/>
      <c r="BV31" s="773" t="s">
        <v>238</v>
      </c>
      <c r="BW31" s="773"/>
      <c r="BX31" s="773"/>
      <c r="BY31" s="774"/>
      <c r="BZ31" s="775"/>
      <c r="CA31" s="775"/>
      <c r="CB31" s="775"/>
      <c r="CC31" s="775"/>
      <c r="CD31" s="775"/>
      <c r="CE31" s="775"/>
      <c r="CF31" s="775"/>
      <c r="CG31" s="776"/>
      <c r="CH31" s="2"/>
      <c r="CI31" s="763">
        <v>1.3888888888888889E-3</v>
      </c>
      <c r="CJ31" s="763"/>
      <c r="CK31" s="763"/>
      <c r="CL31" s="763"/>
      <c r="CM31" s="763"/>
      <c r="CN31" s="763">
        <v>6.9444444444444447E-4</v>
      </c>
      <c r="CO31" s="763"/>
      <c r="CP31" s="763"/>
      <c r="CQ31" s="763"/>
      <c r="CR31" s="763"/>
      <c r="CS31" s="2"/>
      <c r="CT31" s="708"/>
      <c r="CU31" s="708"/>
      <c r="CV31" s="708"/>
      <c r="CW31" s="708"/>
      <c r="CX31" s="708"/>
      <c r="CY31" s="708"/>
      <c r="CZ31" s="708"/>
      <c r="DA31" s="708"/>
      <c r="DB31" s="708"/>
      <c r="DC31" s="708"/>
      <c r="DD31" s="708"/>
      <c r="DE31" s="708"/>
      <c r="DF31" s="708"/>
      <c r="DG31" s="708"/>
      <c r="DH31" s="708"/>
      <c r="DI31" s="708"/>
      <c r="DJ31" s="708"/>
      <c r="DK31" s="708"/>
      <c r="DL31" s="708"/>
      <c r="DM31" s="708"/>
      <c r="DN31" s="708"/>
      <c r="DO31" s="708"/>
      <c r="DP31" s="708"/>
      <c r="DQ31" s="708"/>
      <c r="DR31" s="708"/>
      <c r="DS31" s="2"/>
      <c r="DT31" s="763"/>
      <c r="DU31" s="763"/>
      <c r="DV31" s="763"/>
      <c r="DW31" s="763"/>
      <c r="DX31" s="763"/>
      <c r="DY31" s="777" t="s">
        <v>239</v>
      </c>
      <c r="DZ31" s="772"/>
      <c r="EA31" s="772"/>
      <c r="EB31" s="772"/>
      <c r="EC31" s="772"/>
      <c r="ED31" s="772">
        <f t="shared" si="3"/>
        <v>0.75138888888888899</v>
      </c>
      <c r="EE31" s="772"/>
      <c r="EF31" s="772"/>
      <c r="EG31" s="772"/>
      <c r="EH31" s="772"/>
      <c r="EI31" s="763">
        <v>3.472222222222222E-3</v>
      </c>
      <c r="EJ31" s="763"/>
      <c r="EK31" s="763"/>
      <c r="EL31" s="763"/>
      <c r="EM31" s="763"/>
      <c r="EN31" s="772">
        <f t="shared" si="4"/>
        <v>0.7548611111111112</v>
      </c>
      <c r="EO31" s="772"/>
      <c r="EP31" s="772"/>
      <c r="EQ31" s="772"/>
      <c r="ER31" s="772"/>
      <c r="ES31" s="752"/>
      <c r="ET31" s="753"/>
      <c r="EU31" s="753"/>
      <c r="EV31" s="753"/>
      <c r="EW31" s="754"/>
      <c r="EX31" s="752"/>
      <c r="EY31" s="753"/>
      <c r="EZ31" s="753"/>
      <c r="FA31" s="753"/>
      <c r="FB31" s="754"/>
      <c r="FC31" s="755">
        <f t="shared" si="9"/>
        <v>0.7548611111111112</v>
      </c>
      <c r="FD31" s="756"/>
      <c r="FE31" s="756"/>
      <c r="FF31" s="756"/>
      <c r="FG31" s="757"/>
      <c r="FH31" s="763" t="s">
        <v>240</v>
      </c>
      <c r="FI31" s="763"/>
      <c r="FJ31" s="763"/>
      <c r="FK31" s="763"/>
      <c r="FL31" s="763"/>
      <c r="FM31" s="763" t="s">
        <v>241</v>
      </c>
      <c r="FN31" s="763"/>
      <c r="FO31" s="763"/>
      <c r="FP31" s="763"/>
      <c r="FQ31" s="763"/>
      <c r="FR31" s="752" t="s">
        <v>242</v>
      </c>
      <c r="FS31" s="753"/>
      <c r="FT31" s="753"/>
      <c r="FU31" s="753"/>
      <c r="FV31" s="753"/>
      <c r="FW31" s="753"/>
      <c r="FX31" s="753"/>
      <c r="FY31" s="753"/>
      <c r="FZ31" s="753"/>
      <c r="GA31" s="754"/>
      <c r="GB31" s="763"/>
      <c r="GC31" s="763"/>
      <c r="GD31" s="763"/>
      <c r="GE31" s="763"/>
      <c r="GF31" s="763"/>
    </row>
    <row r="32" spans="1:188" x14ac:dyDescent="0.2">
      <c r="A32" s="778">
        <v>0.76944444444444438</v>
      </c>
      <c r="B32" s="778"/>
      <c r="C32" s="778"/>
      <c r="D32" s="778"/>
      <c r="E32" s="778"/>
      <c r="F32" s="779" t="s">
        <v>1</v>
      </c>
      <c r="G32" s="780"/>
      <c r="H32" s="780"/>
      <c r="I32" s="780"/>
      <c r="J32" s="780"/>
      <c r="K32" s="780"/>
      <c r="L32" s="780"/>
      <c r="M32" s="780"/>
      <c r="N32" s="781"/>
      <c r="O32" s="746" t="s">
        <v>243</v>
      </c>
      <c r="P32" s="747"/>
      <c r="Q32" s="747"/>
      <c r="R32" s="747"/>
      <c r="S32" s="747"/>
      <c r="T32" s="747"/>
      <c r="U32" s="747"/>
      <c r="V32" s="747"/>
      <c r="W32" s="747"/>
      <c r="X32" s="747"/>
      <c r="Y32" s="747"/>
      <c r="Z32" s="748"/>
      <c r="AA32" s="695" t="s">
        <v>247</v>
      </c>
      <c r="AB32" s="696"/>
      <c r="AC32" s="696"/>
      <c r="AD32" s="696"/>
      <c r="AE32" s="697"/>
      <c r="AF32" s="782">
        <v>24</v>
      </c>
      <c r="AG32" s="782"/>
      <c r="AH32" s="782"/>
      <c r="AI32" s="782"/>
      <c r="AJ32" s="783">
        <f>CEILING(AF32/VLOOKUP(F32,config!A$3:B$25,2,FALSE),1)</f>
        <v>3</v>
      </c>
      <c r="AK32" s="783"/>
      <c r="AL32" s="783"/>
      <c r="AM32" s="783"/>
      <c r="AN32" s="772">
        <f>VLOOKUP(F32,config!A$3:C$25,3,FALSE)</f>
        <v>6.9444444444444447E-4</v>
      </c>
      <c r="AO32" s="772"/>
      <c r="AP32" s="772"/>
      <c r="AQ32" s="772"/>
      <c r="AR32" s="772"/>
      <c r="AS32" s="509"/>
      <c r="AT32" s="510"/>
      <c r="AU32" s="510"/>
      <c r="AV32" s="772">
        <f>VLOOKUP($F32,config!$A$3:$E$25,5,FALSE)</f>
        <v>0</v>
      </c>
      <c r="AW32" s="772"/>
      <c r="AX32" s="772"/>
      <c r="AY32" s="772"/>
      <c r="AZ32" s="772"/>
      <c r="BA32" s="772">
        <f>VLOOKUP($F32,config!$A$3:$E$25,4,FALSE)</f>
        <v>2.0833333333333333E-3</v>
      </c>
      <c r="BB32" s="772"/>
      <c r="BC32" s="772"/>
      <c r="BD32" s="772"/>
      <c r="BE32" s="772"/>
      <c r="BF32" s="772">
        <f t="shared" si="6"/>
        <v>6.2500000000000003E-3</v>
      </c>
      <c r="BG32" s="772"/>
      <c r="BH32" s="772"/>
      <c r="BI32" s="772"/>
      <c r="BJ32" s="772"/>
      <c r="BK32" s="772">
        <f t="shared" si="7"/>
        <v>8.3333333333333332E-3</v>
      </c>
      <c r="BL32" s="772"/>
      <c r="BM32" s="772"/>
      <c r="BN32" s="772"/>
      <c r="BO32" s="772"/>
      <c r="BP32" s="772">
        <f t="shared" si="8"/>
        <v>0.77569444444444435</v>
      </c>
      <c r="BQ32" s="772"/>
      <c r="BR32" s="772"/>
      <c r="BS32" s="772"/>
      <c r="BT32" s="772"/>
      <c r="BU32" s="2"/>
      <c r="BV32" s="773" t="s">
        <v>238</v>
      </c>
      <c r="BW32" s="773"/>
      <c r="BX32" s="773"/>
      <c r="BY32" s="774"/>
      <c r="BZ32" s="775"/>
      <c r="CA32" s="775"/>
      <c r="CB32" s="775"/>
      <c r="CC32" s="775"/>
      <c r="CD32" s="775"/>
      <c r="CE32" s="775"/>
      <c r="CF32" s="775"/>
      <c r="CG32" s="776"/>
      <c r="CH32" s="2"/>
      <c r="CI32" s="763">
        <v>1.3888888888888889E-3</v>
      </c>
      <c r="CJ32" s="763"/>
      <c r="CK32" s="763"/>
      <c r="CL32" s="763"/>
      <c r="CM32" s="763"/>
      <c r="CN32" s="763">
        <v>6.9444444444444447E-4</v>
      </c>
      <c r="CO32" s="763"/>
      <c r="CP32" s="763"/>
      <c r="CQ32" s="763"/>
      <c r="CR32" s="763"/>
      <c r="CS32" s="2"/>
      <c r="CT32" s="708"/>
      <c r="CU32" s="708"/>
      <c r="CV32" s="708"/>
      <c r="CW32" s="708"/>
      <c r="CX32" s="708"/>
      <c r="CY32" s="708"/>
      <c r="CZ32" s="708"/>
      <c r="DA32" s="708"/>
      <c r="DB32" s="708"/>
      <c r="DC32" s="708"/>
      <c r="DD32" s="708"/>
      <c r="DE32" s="708"/>
      <c r="DF32" s="708"/>
      <c r="DG32" s="708"/>
      <c r="DH32" s="708"/>
      <c r="DI32" s="708"/>
      <c r="DJ32" s="708"/>
      <c r="DK32" s="708"/>
      <c r="DL32" s="708"/>
      <c r="DM32" s="708"/>
      <c r="DN32" s="708"/>
      <c r="DO32" s="708"/>
      <c r="DP32" s="708"/>
      <c r="DQ32" s="708"/>
      <c r="DR32" s="708"/>
      <c r="DS32" s="2"/>
      <c r="DT32" s="763"/>
      <c r="DU32" s="763"/>
      <c r="DV32" s="763"/>
      <c r="DW32" s="763"/>
      <c r="DX32" s="763"/>
      <c r="DY32" s="777" t="s">
        <v>239</v>
      </c>
      <c r="DZ32" s="772"/>
      <c r="EA32" s="772"/>
      <c r="EB32" s="772"/>
      <c r="EC32" s="772"/>
      <c r="ED32" s="772">
        <f t="shared" si="3"/>
        <v>0.76388888888888884</v>
      </c>
      <c r="EE32" s="772"/>
      <c r="EF32" s="772"/>
      <c r="EG32" s="772"/>
      <c r="EH32" s="772"/>
      <c r="EI32" s="763">
        <v>3.472222222222222E-3</v>
      </c>
      <c r="EJ32" s="763"/>
      <c r="EK32" s="763"/>
      <c r="EL32" s="763"/>
      <c r="EM32" s="763"/>
      <c r="EN32" s="772">
        <f t="shared" si="4"/>
        <v>0.76736111111111105</v>
      </c>
      <c r="EO32" s="772"/>
      <c r="EP32" s="772"/>
      <c r="EQ32" s="772"/>
      <c r="ER32" s="772"/>
      <c r="ES32" s="752"/>
      <c r="ET32" s="753"/>
      <c r="EU32" s="753"/>
      <c r="EV32" s="753"/>
      <c r="EW32" s="754"/>
      <c r="EX32" s="752"/>
      <c r="EY32" s="753"/>
      <c r="EZ32" s="753"/>
      <c r="FA32" s="753"/>
      <c r="FB32" s="754"/>
      <c r="FC32" s="755">
        <f t="shared" si="9"/>
        <v>0.76736111111111105</v>
      </c>
      <c r="FD32" s="756"/>
      <c r="FE32" s="756"/>
      <c r="FF32" s="756"/>
      <c r="FG32" s="757"/>
      <c r="FH32" s="763" t="s">
        <v>240</v>
      </c>
      <c r="FI32" s="763"/>
      <c r="FJ32" s="763"/>
      <c r="FK32" s="763"/>
      <c r="FL32" s="763"/>
      <c r="FM32" s="763" t="s">
        <v>242</v>
      </c>
      <c r="FN32" s="763"/>
      <c r="FO32" s="763"/>
      <c r="FP32" s="763"/>
      <c r="FQ32" s="763"/>
      <c r="FR32" s="752" t="s">
        <v>241</v>
      </c>
      <c r="FS32" s="753"/>
      <c r="FT32" s="753"/>
      <c r="FU32" s="753"/>
      <c r="FV32" s="753"/>
      <c r="FW32" s="753"/>
      <c r="FX32" s="753"/>
      <c r="FY32" s="753"/>
      <c r="FZ32" s="753"/>
      <c r="GA32" s="754"/>
      <c r="GB32" s="763"/>
      <c r="GC32" s="763"/>
      <c r="GD32" s="763"/>
      <c r="GE32" s="763"/>
      <c r="GF32" s="763"/>
    </row>
    <row r="33" spans="1:188" x14ac:dyDescent="0.2">
      <c r="A33" s="778">
        <v>0.78819444444444453</v>
      </c>
      <c r="B33" s="778"/>
      <c r="C33" s="778"/>
      <c r="D33" s="778"/>
      <c r="E33" s="778"/>
      <c r="F33" s="779" t="s">
        <v>10</v>
      </c>
      <c r="G33" s="780"/>
      <c r="H33" s="780"/>
      <c r="I33" s="780"/>
      <c r="J33" s="780"/>
      <c r="K33" s="780"/>
      <c r="L33" s="780"/>
      <c r="M33" s="780"/>
      <c r="N33" s="781"/>
      <c r="O33" s="749" t="s">
        <v>236</v>
      </c>
      <c r="P33" s="750"/>
      <c r="Q33" s="750"/>
      <c r="R33" s="750"/>
      <c r="S33" s="750"/>
      <c r="T33" s="750"/>
      <c r="U33" s="750"/>
      <c r="V33" s="750"/>
      <c r="W33" s="750"/>
      <c r="X33" s="750"/>
      <c r="Y33" s="750"/>
      <c r="Z33" s="751"/>
      <c r="AA33" s="695" t="s">
        <v>237</v>
      </c>
      <c r="AB33" s="696"/>
      <c r="AC33" s="696"/>
      <c r="AD33" s="696"/>
      <c r="AE33" s="697"/>
      <c r="AF33" s="782">
        <v>24</v>
      </c>
      <c r="AG33" s="782"/>
      <c r="AH33" s="782"/>
      <c r="AI33" s="782"/>
      <c r="AJ33" s="783">
        <f>CEILING(AF33/VLOOKUP(F33,config!A$3:B$25,2,FALSE),1)</f>
        <v>3</v>
      </c>
      <c r="AK33" s="783"/>
      <c r="AL33" s="783"/>
      <c r="AM33" s="783"/>
      <c r="AN33" s="772">
        <f>VLOOKUP(F33,config!A$3:C$25,3,FALSE)</f>
        <v>9.2592592592592585E-4</v>
      </c>
      <c r="AO33" s="772"/>
      <c r="AP33" s="772"/>
      <c r="AQ33" s="772"/>
      <c r="AR33" s="772"/>
      <c r="AS33" s="509"/>
      <c r="AT33" s="510"/>
      <c r="AU33" s="510"/>
      <c r="AV33" s="772">
        <f>VLOOKUP($F33,config!$A$3:$E$25,5,FALSE)</f>
        <v>0</v>
      </c>
      <c r="AW33" s="772"/>
      <c r="AX33" s="772"/>
      <c r="AY33" s="772"/>
      <c r="AZ33" s="772"/>
      <c r="BA33" s="772">
        <f>VLOOKUP($F33,config!$A$3:$E$25,4,FALSE)</f>
        <v>2.0833333333333333E-3</v>
      </c>
      <c r="BB33" s="772"/>
      <c r="BC33" s="772"/>
      <c r="BD33" s="772"/>
      <c r="BE33" s="772"/>
      <c r="BF33" s="772">
        <f t="shared" si="6"/>
        <v>6.9444444444444441E-3</v>
      </c>
      <c r="BG33" s="772"/>
      <c r="BH33" s="772"/>
      <c r="BI33" s="772"/>
      <c r="BJ33" s="772"/>
      <c r="BK33" s="772">
        <f t="shared" si="7"/>
        <v>9.0277777777777769E-3</v>
      </c>
      <c r="BL33" s="772"/>
      <c r="BM33" s="772"/>
      <c r="BN33" s="772"/>
      <c r="BO33" s="772"/>
      <c r="BP33" s="772">
        <f t="shared" si="8"/>
        <v>0.79513888888888895</v>
      </c>
      <c r="BQ33" s="772"/>
      <c r="BR33" s="772"/>
      <c r="BS33" s="772"/>
      <c r="BT33" s="772"/>
      <c r="BU33" s="2"/>
      <c r="BV33" s="773" t="s">
        <v>238</v>
      </c>
      <c r="BW33" s="773"/>
      <c r="BX33" s="773"/>
      <c r="BY33" s="774"/>
      <c r="BZ33" s="775"/>
      <c r="CA33" s="775"/>
      <c r="CB33" s="775"/>
      <c r="CC33" s="775"/>
      <c r="CD33" s="775"/>
      <c r="CE33" s="775"/>
      <c r="CF33" s="775"/>
      <c r="CG33" s="776"/>
      <c r="CH33" s="2"/>
      <c r="CI33" s="763">
        <v>1.3888888888888889E-3</v>
      </c>
      <c r="CJ33" s="763"/>
      <c r="CK33" s="763"/>
      <c r="CL33" s="763"/>
      <c r="CM33" s="763"/>
      <c r="CN33" s="763">
        <v>6.9444444444444447E-4</v>
      </c>
      <c r="CO33" s="763"/>
      <c r="CP33" s="763"/>
      <c r="CQ33" s="763"/>
      <c r="CR33" s="763"/>
      <c r="CS33" s="2"/>
      <c r="CT33" s="708"/>
      <c r="CU33" s="708"/>
      <c r="CV33" s="708"/>
      <c r="CW33" s="708"/>
      <c r="CX33" s="708"/>
      <c r="CY33" s="708"/>
      <c r="CZ33" s="708"/>
      <c r="DA33" s="708"/>
      <c r="DB33" s="708"/>
      <c r="DC33" s="708"/>
      <c r="DD33" s="708"/>
      <c r="DE33" s="708"/>
      <c r="DF33" s="708"/>
      <c r="DG33" s="708"/>
      <c r="DH33" s="708"/>
      <c r="DI33" s="708"/>
      <c r="DJ33" s="708"/>
      <c r="DK33" s="708"/>
      <c r="DL33" s="708"/>
      <c r="DM33" s="708"/>
      <c r="DN33" s="708"/>
      <c r="DO33" s="708"/>
      <c r="DP33" s="708"/>
      <c r="DQ33" s="708"/>
      <c r="DR33" s="708"/>
      <c r="DS33" s="2"/>
      <c r="DT33" s="763">
        <v>6.25E-2</v>
      </c>
      <c r="DU33" s="763"/>
      <c r="DV33" s="763"/>
      <c r="DW33" s="763"/>
      <c r="DX33" s="763"/>
      <c r="DY33" s="777" t="s">
        <v>239</v>
      </c>
      <c r="DZ33" s="772"/>
      <c r="EA33" s="772"/>
      <c r="EB33" s="772"/>
      <c r="EC33" s="772"/>
      <c r="ED33" s="772">
        <f t="shared" si="3"/>
        <v>0.78263888888888899</v>
      </c>
      <c r="EE33" s="772"/>
      <c r="EF33" s="772"/>
      <c r="EG33" s="772"/>
      <c r="EH33" s="772"/>
      <c r="EI33" s="763">
        <v>3.472222222222222E-3</v>
      </c>
      <c r="EJ33" s="763"/>
      <c r="EK33" s="763"/>
      <c r="EL33" s="763"/>
      <c r="EM33" s="763"/>
      <c r="EN33" s="772">
        <f t="shared" si="4"/>
        <v>0.7861111111111112</v>
      </c>
      <c r="EO33" s="772"/>
      <c r="EP33" s="772"/>
      <c r="EQ33" s="772"/>
      <c r="ER33" s="772"/>
      <c r="ES33" s="752"/>
      <c r="ET33" s="753"/>
      <c r="EU33" s="753"/>
      <c r="EV33" s="753"/>
      <c r="EW33" s="754"/>
      <c r="EX33" s="752"/>
      <c r="EY33" s="753"/>
      <c r="EZ33" s="753"/>
      <c r="FA33" s="753"/>
      <c r="FB33" s="754"/>
      <c r="FC33" s="755">
        <f t="shared" si="9"/>
        <v>0.7861111111111112</v>
      </c>
      <c r="FD33" s="756"/>
      <c r="FE33" s="756"/>
      <c r="FF33" s="756"/>
      <c r="FG33" s="757"/>
      <c r="FH33" s="763" t="s">
        <v>240</v>
      </c>
      <c r="FI33" s="763"/>
      <c r="FJ33" s="763"/>
      <c r="FK33" s="763"/>
      <c r="FL33" s="763"/>
      <c r="FM33" s="763" t="s">
        <v>241</v>
      </c>
      <c r="FN33" s="763"/>
      <c r="FO33" s="763"/>
      <c r="FP33" s="763"/>
      <c r="FQ33" s="763"/>
      <c r="FR33" s="752" t="s">
        <v>242</v>
      </c>
      <c r="FS33" s="753"/>
      <c r="FT33" s="753"/>
      <c r="FU33" s="753"/>
      <c r="FV33" s="753"/>
      <c r="FW33" s="753"/>
      <c r="FX33" s="753"/>
      <c r="FY33" s="753"/>
      <c r="FZ33" s="753"/>
      <c r="GA33" s="754"/>
      <c r="GB33" s="763"/>
      <c r="GC33" s="763"/>
      <c r="GD33" s="763"/>
      <c r="GE33" s="763"/>
      <c r="GF33" s="763"/>
    </row>
    <row r="34" spans="1:188" x14ac:dyDescent="0.2">
      <c r="A34" s="778">
        <v>0.80208333333333337</v>
      </c>
      <c r="B34" s="778"/>
      <c r="C34" s="778"/>
      <c r="D34" s="778"/>
      <c r="E34" s="778"/>
      <c r="F34" s="779" t="s">
        <v>10</v>
      </c>
      <c r="G34" s="780"/>
      <c r="H34" s="780"/>
      <c r="I34" s="780"/>
      <c r="J34" s="780"/>
      <c r="K34" s="780"/>
      <c r="L34" s="780"/>
      <c r="M34" s="780"/>
      <c r="N34" s="781"/>
      <c r="O34" s="746" t="s">
        <v>243</v>
      </c>
      <c r="P34" s="747"/>
      <c r="Q34" s="747"/>
      <c r="R34" s="747"/>
      <c r="S34" s="747"/>
      <c r="T34" s="747"/>
      <c r="U34" s="747"/>
      <c r="V34" s="747"/>
      <c r="W34" s="747"/>
      <c r="X34" s="747"/>
      <c r="Y34" s="747"/>
      <c r="Z34" s="748"/>
      <c r="AA34" s="695" t="s">
        <v>237</v>
      </c>
      <c r="AB34" s="696"/>
      <c r="AC34" s="696"/>
      <c r="AD34" s="696"/>
      <c r="AE34" s="697"/>
      <c r="AF34" s="782">
        <v>17</v>
      </c>
      <c r="AG34" s="782"/>
      <c r="AH34" s="782"/>
      <c r="AI34" s="782"/>
      <c r="AJ34" s="783">
        <f>CEILING(AF34/VLOOKUP(F34,config!A$3:B$25,2,FALSE),1)</f>
        <v>3</v>
      </c>
      <c r="AK34" s="783"/>
      <c r="AL34" s="783"/>
      <c r="AM34" s="783"/>
      <c r="AN34" s="772">
        <f>VLOOKUP(F34,config!A$3:C$25,3,FALSE)</f>
        <v>9.2592592592592585E-4</v>
      </c>
      <c r="AO34" s="772"/>
      <c r="AP34" s="772"/>
      <c r="AQ34" s="772"/>
      <c r="AR34" s="772"/>
      <c r="AS34" s="509"/>
      <c r="AT34" s="510"/>
      <c r="AU34" s="510"/>
      <c r="AV34" s="772">
        <f>VLOOKUP($F34,config!$A$3:$E$25,5,FALSE)</f>
        <v>0</v>
      </c>
      <c r="AW34" s="772"/>
      <c r="AX34" s="772"/>
      <c r="AY34" s="772"/>
      <c r="AZ34" s="772"/>
      <c r="BA34" s="772">
        <f>VLOOKUP($F34,config!$A$3:$E$25,4,FALSE)</f>
        <v>2.0833333333333333E-3</v>
      </c>
      <c r="BB34" s="772"/>
      <c r="BC34" s="772"/>
      <c r="BD34" s="772"/>
      <c r="BE34" s="772"/>
      <c r="BF34" s="772">
        <f t="shared" si="6"/>
        <v>6.9444444444444441E-3</v>
      </c>
      <c r="BG34" s="772"/>
      <c r="BH34" s="772"/>
      <c r="BI34" s="772"/>
      <c r="BJ34" s="772"/>
      <c r="BK34" s="772">
        <f t="shared" si="7"/>
        <v>9.0277777777777769E-3</v>
      </c>
      <c r="BL34" s="772"/>
      <c r="BM34" s="772"/>
      <c r="BN34" s="772"/>
      <c r="BO34" s="772"/>
      <c r="BP34" s="772">
        <f t="shared" si="8"/>
        <v>0.80902777777777779</v>
      </c>
      <c r="BQ34" s="772"/>
      <c r="BR34" s="772"/>
      <c r="BS34" s="772"/>
      <c r="BT34" s="772"/>
      <c r="BU34" s="2"/>
      <c r="BV34" s="773" t="s">
        <v>238</v>
      </c>
      <c r="BW34" s="773"/>
      <c r="BX34" s="773"/>
      <c r="BY34" s="774"/>
      <c r="BZ34" s="775"/>
      <c r="CA34" s="775"/>
      <c r="CB34" s="775"/>
      <c r="CC34" s="775"/>
      <c r="CD34" s="775"/>
      <c r="CE34" s="775"/>
      <c r="CF34" s="775"/>
      <c r="CG34" s="776"/>
      <c r="CH34" s="2"/>
      <c r="CI34" s="763">
        <v>1.3888888888888889E-3</v>
      </c>
      <c r="CJ34" s="763"/>
      <c r="CK34" s="763"/>
      <c r="CL34" s="763"/>
      <c r="CM34" s="763"/>
      <c r="CN34" s="763">
        <v>6.9444444444444447E-4</v>
      </c>
      <c r="CO34" s="763"/>
      <c r="CP34" s="763"/>
      <c r="CQ34" s="763"/>
      <c r="CR34" s="763"/>
      <c r="CS34" s="2"/>
      <c r="CT34" s="708"/>
      <c r="CU34" s="708"/>
      <c r="CV34" s="708"/>
      <c r="CW34" s="708"/>
      <c r="CX34" s="708"/>
      <c r="CY34" s="708"/>
      <c r="CZ34" s="708"/>
      <c r="DA34" s="708"/>
      <c r="DB34" s="708"/>
      <c r="DC34" s="708"/>
      <c r="DD34" s="708"/>
      <c r="DE34" s="708"/>
      <c r="DF34" s="708"/>
      <c r="DG34" s="708"/>
      <c r="DH34" s="708"/>
      <c r="DI34" s="708"/>
      <c r="DJ34" s="708"/>
      <c r="DK34" s="708"/>
      <c r="DL34" s="708"/>
      <c r="DM34" s="708"/>
      <c r="DN34" s="708"/>
      <c r="DO34" s="708"/>
      <c r="DP34" s="708"/>
      <c r="DQ34" s="708"/>
      <c r="DR34" s="708"/>
      <c r="DS34" s="2"/>
      <c r="DT34" s="763">
        <v>6.25E-2</v>
      </c>
      <c r="DU34" s="763"/>
      <c r="DV34" s="763"/>
      <c r="DW34" s="763"/>
      <c r="DX34" s="763"/>
      <c r="DY34" s="777" t="s">
        <v>239</v>
      </c>
      <c r="DZ34" s="772"/>
      <c r="EA34" s="772"/>
      <c r="EB34" s="772"/>
      <c r="EC34" s="772"/>
      <c r="ED34" s="772">
        <f t="shared" si="3"/>
        <v>0.79652777777777783</v>
      </c>
      <c r="EE34" s="772"/>
      <c r="EF34" s="772"/>
      <c r="EG34" s="772"/>
      <c r="EH34" s="772"/>
      <c r="EI34" s="763">
        <v>3.472222222222222E-3</v>
      </c>
      <c r="EJ34" s="763"/>
      <c r="EK34" s="763"/>
      <c r="EL34" s="763"/>
      <c r="EM34" s="763"/>
      <c r="EN34" s="772">
        <f t="shared" si="4"/>
        <v>0.8</v>
      </c>
      <c r="EO34" s="772"/>
      <c r="EP34" s="772"/>
      <c r="EQ34" s="772"/>
      <c r="ER34" s="772"/>
      <c r="ES34" s="752"/>
      <c r="ET34" s="753"/>
      <c r="EU34" s="753"/>
      <c r="EV34" s="753"/>
      <c r="EW34" s="754"/>
      <c r="EX34" s="752"/>
      <c r="EY34" s="753"/>
      <c r="EZ34" s="753"/>
      <c r="FA34" s="753"/>
      <c r="FB34" s="754"/>
      <c r="FC34" s="755">
        <f t="shared" si="9"/>
        <v>0.8</v>
      </c>
      <c r="FD34" s="756"/>
      <c r="FE34" s="756"/>
      <c r="FF34" s="756"/>
      <c r="FG34" s="757"/>
      <c r="FH34" s="763" t="s">
        <v>240</v>
      </c>
      <c r="FI34" s="763"/>
      <c r="FJ34" s="763"/>
      <c r="FK34" s="763"/>
      <c r="FL34" s="763"/>
      <c r="FM34" s="763" t="s">
        <v>242</v>
      </c>
      <c r="FN34" s="763"/>
      <c r="FO34" s="763"/>
      <c r="FP34" s="763"/>
      <c r="FQ34" s="763"/>
      <c r="FR34" s="752" t="s">
        <v>241</v>
      </c>
      <c r="FS34" s="753"/>
      <c r="FT34" s="753"/>
      <c r="FU34" s="753"/>
      <c r="FV34" s="753"/>
      <c r="FW34" s="753"/>
      <c r="FX34" s="753"/>
      <c r="FY34" s="753"/>
      <c r="FZ34" s="753"/>
      <c r="GA34" s="754"/>
      <c r="GB34" s="763"/>
      <c r="GC34" s="763"/>
      <c r="GD34" s="763"/>
      <c r="GE34" s="763"/>
      <c r="GF34" s="763"/>
    </row>
    <row r="35" spans="1:188" x14ac:dyDescent="0.2">
      <c r="A35" s="778">
        <v>0.82500000000000007</v>
      </c>
      <c r="B35" s="778"/>
      <c r="C35" s="778"/>
      <c r="D35" s="778"/>
      <c r="E35" s="778"/>
      <c r="F35" s="779" t="s">
        <v>1</v>
      </c>
      <c r="G35" s="780"/>
      <c r="H35" s="780"/>
      <c r="I35" s="780"/>
      <c r="J35" s="780"/>
      <c r="K35" s="780"/>
      <c r="L35" s="780"/>
      <c r="M35" s="780"/>
      <c r="N35" s="781"/>
      <c r="O35" s="749" t="s">
        <v>236</v>
      </c>
      <c r="P35" s="750"/>
      <c r="Q35" s="750"/>
      <c r="R35" s="750"/>
      <c r="S35" s="750"/>
      <c r="T35" s="750"/>
      <c r="U35" s="750"/>
      <c r="V35" s="750"/>
      <c r="W35" s="750"/>
      <c r="X35" s="750"/>
      <c r="Y35" s="750"/>
      <c r="Z35" s="751"/>
      <c r="AA35" s="695" t="s">
        <v>248</v>
      </c>
      <c r="AB35" s="696"/>
      <c r="AC35" s="696"/>
      <c r="AD35" s="696"/>
      <c r="AE35" s="697"/>
      <c r="AF35" s="782">
        <v>8</v>
      </c>
      <c r="AG35" s="782"/>
      <c r="AH35" s="782"/>
      <c r="AI35" s="782"/>
      <c r="AJ35" s="783">
        <f>CEILING(AF35/VLOOKUP(F35,config!A$3:B$25,2,FALSE),1)</f>
        <v>1</v>
      </c>
      <c r="AK35" s="783"/>
      <c r="AL35" s="783"/>
      <c r="AM35" s="783"/>
      <c r="AN35" s="772">
        <f>VLOOKUP(F35,config!A$3:C$25,3,FALSE)</f>
        <v>6.9444444444444447E-4</v>
      </c>
      <c r="AO35" s="772"/>
      <c r="AP35" s="772"/>
      <c r="AQ35" s="772"/>
      <c r="AR35" s="772"/>
      <c r="AS35" s="509"/>
      <c r="AT35" s="510"/>
      <c r="AU35" s="510"/>
      <c r="AV35" s="772">
        <f>VLOOKUP($F35,config!$A$3:$E$25,5,FALSE)</f>
        <v>0</v>
      </c>
      <c r="AW35" s="772"/>
      <c r="AX35" s="772"/>
      <c r="AY35" s="772"/>
      <c r="AZ35" s="772"/>
      <c r="BA35" s="772">
        <f>VLOOKUP($F35,config!$A$3:$E$25,4,FALSE)</f>
        <v>2.0833333333333333E-3</v>
      </c>
      <c r="BB35" s="772"/>
      <c r="BC35" s="772"/>
      <c r="BD35" s="772"/>
      <c r="BE35" s="772"/>
      <c r="BF35" s="772">
        <f t="shared" ref="BF35:BF36" si="10">AJ35*AN35+(AJ35-1)*(AV35+BA35)</f>
        <v>6.9444444444444447E-4</v>
      </c>
      <c r="BG35" s="772"/>
      <c r="BH35" s="772"/>
      <c r="BI35" s="772"/>
      <c r="BJ35" s="772"/>
      <c r="BK35" s="772">
        <f t="shared" ref="BK35:BK36" si="11">BF35+BA35+AV35</f>
        <v>2.7777777777777779E-3</v>
      </c>
      <c r="BL35" s="772"/>
      <c r="BM35" s="772"/>
      <c r="BN35" s="772"/>
      <c r="BO35" s="772"/>
      <c r="BP35" s="772">
        <f t="shared" ref="BP35:BP36" si="12">A35+BF35</f>
        <v>0.82569444444444451</v>
      </c>
      <c r="BQ35" s="772"/>
      <c r="BR35" s="772"/>
      <c r="BS35" s="772"/>
      <c r="BT35" s="772"/>
      <c r="BU35" s="2"/>
      <c r="BV35" s="773"/>
      <c r="BW35" s="773"/>
      <c r="BX35" s="773"/>
      <c r="BY35" s="774"/>
      <c r="BZ35" s="775"/>
      <c r="CA35" s="775"/>
      <c r="CB35" s="775"/>
      <c r="CC35" s="775"/>
      <c r="CD35" s="775"/>
      <c r="CE35" s="775"/>
      <c r="CF35" s="775"/>
      <c r="CG35" s="776"/>
      <c r="CH35" s="2"/>
      <c r="CI35" s="763">
        <v>1.3888888888888889E-3</v>
      </c>
      <c r="CJ35" s="763"/>
      <c r="CK35" s="763"/>
      <c r="CL35" s="763"/>
      <c r="CM35" s="763"/>
      <c r="CN35" s="763">
        <v>6.9444444444444447E-4</v>
      </c>
      <c r="CO35" s="763"/>
      <c r="CP35" s="763"/>
      <c r="CQ35" s="763"/>
      <c r="CR35" s="763"/>
      <c r="CS35" s="2"/>
      <c r="CT35" s="708"/>
      <c r="CU35" s="708"/>
      <c r="CV35" s="708"/>
      <c r="CW35" s="708"/>
      <c r="CX35" s="708"/>
      <c r="CY35" s="708"/>
      <c r="CZ35" s="708"/>
      <c r="DA35" s="708"/>
      <c r="DB35" s="708"/>
      <c r="DC35" s="708"/>
      <c r="DD35" s="708"/>
      <c r="DE35" s="708"/>
      <c r="DF35" s="708"/>
      <c r="DG35" s="708"/>
      <c r="DH35" s="708"/>
      <c r="DI35" s="708"/>
      <c r="DJ35" s="708"/>
      <c r="DK35" s="708"/>
      <c r="DL35" s="708"/>
      <c r="DM35" s="708"/>
      <c r="DN35" s="708"/>
      <c r="DO35" s="708"/>
      <c r="DP35" s="708"/>
      <c r="DQ35" s="708"/>
      <c r="DR35" s="708"/>
      <c r="DS35" s="2"/>
      <c r="DT35" s="763"/>
      <c r="DU35" s="763"/>
      <c r="DV35" s="763"/>
      <c r="DW35" s="763"/>
      <c r="DX35" s="763"/>
      <c r="DY35" s="777" t="s">
        <v>239</v>
      </c>
      <c r="DZ35" s="772"/>
      <c r="EA35" s="772"/>
      <c r="EB35" s="772"/>
      <c r="EC35" s="772"/>
      <c r="ED35" s="772">
        <f t="shared" si="3"/>
        <v>0.81666666666666676</v>
      </c>
      <c r="EE35" s="772"/>
      <c r="EF35" s="772"/>
      <c r="EG35" s="772"/>
      <c r="EH35" s="772"/>
      <c r="EI35" s="763">
        <v>3.472222222222222E-3</v>
      </c>
      <c r="EJ35" s="763"/>
      <c r="EK35" s="763"/>
      <c r="EL35" s="763"/>
      <c r="EM35" s="763"/>
      <c r="EN35" s="772">
        <f t="shared" si="4"/>
        <v>0.82013888888888897</v>
      </c>
      <c r="EO35" s="772"/>
      <c r="EP35" s="772"/>
      <c r="EQ35" s="772"/>
      <c r="ER35" s="772"/>
      <c r="ES35" s="752">
        <v>6.9444444444444447E-4</v>
      </c>
      <c r="ET35" s="753"/>
      <c r="EU35" s="753"/>
      <c r="EV35" s="753"/>
      <c r="EW35" s="754"/>
      <c r="EX35" s="752">
        <v>2.0833333333333333E-3</v>
      </c>
      <c r="EY35" s="753"/>
      <c r="EZ35" s="753"/>
      <c r="FA35" s="753"/>
      <c r="FB35" s="754"/>
      <c r="FC35" s="755">
        <f t="shared" ref="FC35:FC36" si="13">A35-AV35-BA35</f>
        <v>0.82291666666666674</v>
      </c>
      <c r="FD35" s="756"/>
      <c r="FE35" s="756"/>
      <c r="FF35" s="756"/>
      <c r="FG35" s="757"/>
      <c r="FH35" s="763" t="s">
        <v>240</v>
      </c>
      <c r="FI35" s="763"/>
      <c r="FJ35" s="763"/>
      <c r="FK35" s="763"/>
      <c r="FL35" s="763"/>
      <c r="FM35" s="763" t="s">
        <v>241</v>
      </c>
      <c r="FN35" s="763"/>
      <c r="FO35" s="763"/>
      <c r="FP35" s="763"/>
      <c r="FQ35" s="763"/>
      <c r="FR35" s="752" t="s">
        <v>242</v>
      </c>
      <c r="FS35" s="753"/>
      <c r="FT35" s="753"/>
      <c r="FU35" s="753"/>
      <c r="FV35" s="753"/>
      <c r="FW35" s="753"/>
      <c r="FX35" s="753"/>
      <c r="FY35" s="753"/>
      <c r="FZ35" s="753"/>
      <c r="GA35" s="754"/>
      <c r="GB35" s="763"/>
      <c r="GC35" s="763"/>
      <c r="GD35" s="763"/>
      <c r="GE35" s="763"/>
      <c r="GF35" s="763"/>
    </row>
    <row r="36" spans="1:188" x14ac:dyDescent="0.2">
      <c r="A36" s="778">
        <v>0.82847222222222217</v>
      </c>
      <c r="B36" s="778"/>
      <c r="C36" s="778"/>
      <c r="D36" s="778"/>
      <c r="E36" s="778"/>
      <c r="F36" s="779" t="s">
        <v>1</v>
      </c>
      <c r="G36" s="780"/>
      <c r="H36" s="780"/>
      <c r="I36" s="780"/>
      <c r="J36" s="780"/>
      <c r="K36" s="780"/>
      <c r="L36" s="780"/>
      <c r="M36" s="780"/>
      <c r="N36" s="781"/>
      <c r="O36" s="746" t="s">
        <v>243</v>
      </c>
      <c r="P36" s="747"/>
      <c r="Q36" s="747"/>
      <c r="R36" s="747"/>
      <c r="S36" s="747"/>
      <c r="T36" s="747"/>
      <c r="U36" s="747"/>
      <c r="V36" s="747"/>
      <c r="W36" s="747"/>
      <c r="X36" s="747"/>
      <c r="Y36" s="747"/>
      <c r="Z36" s="748"/>
      <c r="AA36" s="695" t="s">
        <v>248</v>
      </c>
      <c r="AB36" s="696"/>
      <c r="AC36" s="696"/>
      <c r="AD36" s="696"/>
      <c r="AE36" s="697"/>
      <c r="AF36" s="782">
        <v>8</v>
      </c>
      <c r="AG36" s="782"/>
      <c r="AH36" s="782"/>
      <c r="AI36" s="782"/>
      <c r="AJ36" s="783">
        <f>CEILING(AF36/VLOOKUP(F36,config!A$3:B$25,2,FALSE),1)</f>
        <v>1</v>
      </c>
      <c r="AK36" s="783"/>
      <c r="AL36" s="783"/>
      <c r="AM36" s="783"/>
      <c r="AN36" s="772">
        <f>VLOOKUP(F36,config!A$3:C$25,3,FALSE)</f>
        <v>6.9444444444444447E-4</v>
      </c>
      <c r="AO36" s="772"/>
      <c r="AP36" s="772"/>
      <c r="AQ36" s="772"/>
      <c r="AR36" s="772"/>
      <c r="AS36" s="509"/>
      <c r="AT36" s="510"/>
      <c r="AU36" s="510"/>
      <c r="AV36" s="772">
        <f>VLOOKUP($F36,config!$A$3:$E$25,5,FALSE)</f>
        <v>0</v>
      </c>
      <c r="AW36" s="772"/>
      <c r="AX36" s="772"/>
      <c r="AY36" s="772"/>
      <c r="AZ36" s="772"/>
      <c r="BA36" s="772">
        <f>VLOOKUP($F36,config!$A$3:$E$25,4,FALSE)</f>
        <v>2.0833333333333333E-3</v>
      </c>
      <c r="BB36" s="772"/>
      <c r="BC36" s="772"/>
      <c r="BD36" s="772"/>
      <c r="BE36" s="772"/>
      <c r="BF36" s="772">
        <f t="shared" si="10"/>
        <v>6.9444444444444447E-4</v>
      </c>
      <c r="BG36" s="772"/>
      <c r="BH36" s="772"/>
      <c r="BI36" s="772"/>
      <c r="BJ36" s="772"/>
      <c r="BK36" s="772">
        <f t="shared" si="11"/>
        <v>2.7777777777777779E-3</v>
      </c>
      <c r="BL36" s="772"/>
      <c r="BM36" s="772"/>
      <c r="BN36" s="772"/>
      <c r="BO36" s="772"/>
      <c r="BP36" s="772">
        <f t="shared" si="12"/>
        <v>0.82916666666666661</v>
      </c>
      <c r="BQ36" s="772"/>
      <c r="BR36" s="772"/>
      <c r="BS36" s="772"/>
      <c r="BT36" s="772"/>
      <c r="BU36" s="2"/>
      <c r="BV36" s="773"/>
      <c r="BW36" s="773"/>
      <c r="BX36" s="773"/>
      <c r="BY36" s="774"/>
      <c r="BZ36" s="775"/>
      <c r="CA36" s="775"/>
      <c r="CB36" s="775"/>
      <c r="CC36" s="775"/>
      <c r="CD36" s="775"/>
      <c r="CE36" s="775"/>
      <c r="CF36" s="775"/>
      <c r="CG36" s="776"/>
      <c r="CH36" s="2"/>
      <c r="CI36" s="763">
        <v>1.3888888888888889E-3</v>
      </c>
      <c r="CJ36" s="763"/>
      <c r="CK36" s="763"/>
      <c r="CL36" s="763"/>
      <c r="CM36" s="763"/>
      <c r="CN36" s="763">
        <v>6.9444444444444447E-4</v>
      </c>
      <c r="CO36" s="763"/>
      <c r="CP36" s="763"/>
      <c r="CQ36" s="763"/>
      <c r="CR36" s="763"/>
      <c r="CS36" s="2"/>
      <c r="CT36" s="708"/>
      <c r="CU36" s="708"/>
      <c r="CV36" s="708"/>
      <c r="CW36" s="708"/>
      <c r="CX36" s="708"/>
      <c r="CY36" s="708"/>
      <c r="CZ36" s="708"/>
      <c r="DA36" s="708"/>
      <c r="DB36" s="708"/>
      <c r="DC36" s="708"/>
      <c r="DD36" s="708"/>
      <c r="DE36" s="708"/>
      <c r="DF36" s="708"/>
      <c r="DG36" s="708"/>
      <c r="DH36" s="708"/>
      <c r="DI36" s="708"/>
      <c r="DJ36" s="708"/>
      <c r="DK36" s="708"/>
      <c r="DL36" s="708"/>
      <c r="DM36" s="708"/>
      <c r="DN36" s="708"/>
      <c r="DO36" s="708"/>
      <c r="DP36" s="708"/>
      <c r="DQ36" s="708"/>
      <c r="DR36" s="708"/>
      <c r="DS36" s="2"/>
      <c r="DT36" s="763"/>
      <c r="DU36" s="763"/>
      <c r="DV36" s="763"/>
      <c r="DW36" s="763"/>
      <c r="DX36" s="763"/>
      <c r="DY36" s="777" t="s">
        <v>239</v>
      </c>
      <c r="DZ36" s="772"/>
      <c r="EA36" s="772"/>
      <c r="EB36" s="772"/>
      <c r="EC36" s="772"/>
      <c r="ED36" s="772">
        <f t="shared" si="3"/>
        <v>0.82013888888888886</v>
      </c>
      <c r="EE36" s="772"/>
      <c r="EF36" s="772"/>
      <c r="EG36" s="772"/>
      <c r="EH36" s="772"/>
      <c r="EI36" s="763">
        <v>3.472222222222222E-3</v>
      </c>
      <c r="EJ36" s="763"/>
      <c r="EK36" s="763"/>
      <c r="EL36" s="763"/>
      <c r="EM36" s="763"/>
      <c r="EN36" s="772">
        <f t="shared" si="4"/>
        <v>0.82361111111111107</v>
      </c>
      <c r="EO36" s="772"/>
      <c r="EP36" s="772"/>
      <c r="EQ36" s="772"/>
      <c r="ER36" s="772"/>
      <c r="ES36" s="752">
        <v>6.9444444444444447E-4</v>
      </c>
      <c r="ET36" s="753"/>
      <c r="EU36" s="753"/>
      <c r="EV36" s="753"/>
      <c r="EW36" s="754"/>
      <c r="EX36" s="752">
        <v>2.0833333333333333E-3</v>
      </c>
      <c r="EY36" s="753"/>
      <c r="EZ36" s="753"/>
      <c r="FA36" s="753"/>
      <c r="FB36" s="754"/>
      <c r="FC36" s="755">
        <f t="shared" si="13"/>
        <v>0.82638888888888884</v>
      </c>
      <c r="FD36" s="756"/>
      <c r="FE36" s="756"/>
      <c r="FF36" s="756"/>
      <c r="FG36" s="757"/>
      <c r="FH36" s="763" t="s">
        <v>240</v>
      </c>
      <c r="FI36" s="763"/>
      <c r="FJ36" s="763"/>
      <c r="FK36" s="763"/>
      <c r="FL36" s="763"/>
      <c r="FM36" s="763" t="s">
        <v>242</v>
      </c>
      <c r="FN36" s="763"/>
      <c r="FO36" s="763"/>
      <c r="FP36" s="763"/>
      <c r="FQ36" s="763"/>
      <c r="FR36" s="752" t="s">
        <v>241</v>
      </c>
      <c r="FS36" s="753"/>
      <c r="FT36" s="753"/>
      <c r="FU36" s="753"/>
      <c r="FV36" s="753"/>
      <c r="FW36" s="753"/>
      <c r="FX36" s="753"/>
      <c r="FY36" s="753"/>
      <c r="FZ36" s="753"/>
      <c r="GA36" s="754"/>
      <c r="GB36" s="763"/>
      <c r="GC36" s="763"/>
      <c r="GD36" s="763"/>
      <c r="GE36" s="763"/>
      <c r="GF36" s="763"/>
    </row>
    <row r="37" spans="1:188" x14ac:dyDescent="0.2">
      <c r="A37" s="778">
        <v>0.83819444444444446</v>
      </c>
      <c r="B37" s="778"/>
      <c r="C37" s="778"/>
      <c r="D37" s="778"/>
      <c r="E37" s="778"/>
      <c r="F37" s="779" t="s">
        <v>3</v>
      </c>
      <c r="G37" s="780"/>
      <c r="H37" s="780"/>
      <c r="I37" s="780"/>
      <c r="J37" s="780"/>
      <c r="K37" s="780"/>
      <c r="L37" s="780"/>
      <c r="M37" s="780"/>
      <c r="N37" s="781"/>
      <c r="O37" s="749" t="s">
        <v>236</v>
      </c>
      <c r="P37" s="750"/>
      <c r="Q37" s="750"/>
      <c r="R37" s="750"/>
      <c r="S37" s="750"/>
      <c r="T37" s="750"/>
      <c r="U37" s="750"/>
      <c r="V37" s="750"/>
      <c r="W37" s="750"/>
      <c r="X37" s="750"/>
      <c r="Y37" s="750"/>
      <c r="Z37" s="751"/>
      <c r="AA37" s="695" t="s">
        <v>247</v>
      </c>
      <c r="AB37" s="696"/>
      <c r="AC37" s="696"/>
      <c r="AD37" s="696"/>
      <c r="AE37" s="697"/>
      <c r="AF37" s="782">
        <v>24</v>
      </c>
      <c r="AG37" s="782"/>
      <c r="AH37" s="782"/>
      <c r="AI37" s="782"/>
      <c r="AJ37" s="783">
        <f>CEILING(AF37/VLOOKUP(F37,config!A$3:B$25,2,FALSE),1)</f>
        <v>3</v>
      </c>
      <c r="AK37" s="783"/>
      <c r="AL37" s="783"/>
      <c r="AM37" s="783"/>
      <c r="AN37" s="772">
        <f>VLOOKUP(F37,config!A$3:C$25,3,FALSE)</f>
        <v>8.1018518518518516E-4</v>
      </c>
      <c r="AO37" s="772"/>
      <c r="AP37" s="772"/>
      <c r="AQ37" s="772"/>
      <c r="AR37" s="772"/>
      <c r="AS37" s="509"/>
      <c r="AT37" s="510"/>
      <c r="AU37" s="510"/>
      <c r="AV37" s="772">
        <f>VLOOKUP($F37,config!$A$3:$E$25,5,FALSE)</f>
        <v>0</v>
      </c>
      <c r="AW37" s="772"/>
      <c r="AX37" s="772"/>
      <c r="AY37" s="772"/>
      <c r="AZ37" s="772"/>
      <c r="BA37" s="772">
        <f>VLOOKUP($F37,config!$A$3:$E$25,4,FALSE)</f>
        <v>2.0833333333333333E-3</v>
      </c>
      <c r="BB37" s="772"/>
      <c r="BC37" s="772"/>
      <c r="BD37" s="772"/>
      <c r="BE37" s="772"/>
      <c r="BF37" s="772">
        <f t="shared" ref="BF37:BF38" si="14">AJ37*AN37+(AJ37-1)*(AV37+BA37)</f>
        <v>6.5972222222222222E-3</v>
      </c>
      <c r="BG37" s="772"/>
      <c r="BH37" s="772"/>
      <c r="BI37" s="772"/>
      <c r="BJ37" s="772"/>
      <c r="BK37" s="772">
        <f t="shared" ref="BK37:BK38" si="15">BF37+BA37+AV37</f>
        <v>8.6805555555555559E-3</v>
      </c>
      <c r="BL37" s="772"/>
      <c r="BM37" s="772"/>
      <c r="BN37" s="772"/>
      <c r="BO37" s="772"/>
      <c r="BP37" s="772">
        <f t="shared" ref="BP37:BP38" si="16">A37+BF37</f>
        <v>0.84479166666666672</v>
      </c>
      <c r="BQ37" s="772"/>
      <c r="BR37" s="772"/>
      <c r="BS37" s="772"/>
      <c r="BT37" s="772"/>
      <c r="BU37" s="2"/>
      <c r="BV37" s="773" t="s">
        <v>238</v>
      </c>
      <c r="BW37" s="773"/>
      <c r="BX37" s="773"/>
      <c r="BY37" s="774"/>
      <c r="BZ37" s="775"/>
      <c r="CA37" s="775"/>
      <c r="CB37" s="775"/>
      <c r="CC37" s="775"/>
      <c r="CD37" s="775"/>
      <c r="CE37" s="775"/>
      <c r="CF37" s="775"/>
      <c r="CG37" s="776"/>
      <c r="CH37" s="2"/>
      <c r="CI37" s="763">
        <v>1.3888888888888889E-3</v>
      </c>
      <c r="CJ37" s="763"/>
      <c r="CK37" s="763"/>
      <c r="CL37" s="763"/>
      <c r="CM37" s="763"/>
      <c r="CN37" s="763">
        <v>6.9444444444444447E-4</v>
      </c>
      <c r="CO37" s="763"/>
      <c r="CP37" s="763"/>
      <c r="CQ37" s="763"/>
      <c r="CR37" s="763"/>
      <c r="CS37" s="2"/>
      <c r="CT37" s="708"/>
      <c r="CU37" s="708"/>
      <c r="CV37" s="708"/>
      <c r="CW37" s="708"/>
      <c r="CX37" s="708"/>
      <c r="CY37" s="708"/>
      <c r="CZ37" s="708"/>
      <c r="DA37" s="708"/>
      <c r="DB37" s="708"/>
      <c r="DC37" s="708"/>
      <c r="DD37" s="708"/>
      <c r="DE37" s="708"/>
      <c r="DF37" s="708"/>
      <c r="DG37" s="708"/>
      <c r="DH37" s="708"/>
      <c r="DI37" s="708"/>
      <c r="DJ37" s="708"/>
      <c r="DK37" s="708"/>
      <c r="DL37" s="708"/>
      <c r="DM37" s="708"/>
      <c r="DN37" s="708"/>
      <c r="DO37" s="708"/>
      <c r="DP37" s="708"/>
      <c r="DQ37" s="708"/>
      <c r="DR37" s="708"/>
      <c r="DS37" s="2"/>
      <c r="DT37" s="763"/>
      <c r="DU37" s="763"/>
      <c r="DV37" s="763"/>
      <c r="DW37" s="763"/>
      <c r="DX37" s="763"/>
      <c r="DY37" s="777" t="s">
        <v>239</v>
      </c>
      <c r="DZ37" s="772"/>
      <c r="EA37" s="772"/>
      <c r="EB37" s="772"/>
      <c r="EC37" s="772"/>
      <c r="ED37" s="772">
        <f t="shared" si="3"/>
        <v>0.83263888888888893</v>
      </c>
      <c r="EE37" s="772"/>
      <c r="EF37" s="772"/>
      <c r="EG37" s="772"/>
      <c r="EH37" s="772"/>
      <c r="EI37" s="763">
        <v>3.472222222222222E-3</v>
      </c>
      <c r="EJ37" s="763"/>
      <c r="EK37" s="763"/>
      <c r="EL37" s="763"/>
      <c r="EM37" s="763"/>
      <c r="EN37" s="772">
        <f t="shared" si="4"/>
        <v>0.83611111111111114</v>
      </c>
      <c r="EO37" s="772"/>
      <c r="EP37" s="772"/>
      <c r="EQ37" s="772"/>
      <c r="ER37" s="772"/>
      <c r="ES37" s="752"/>
      <c r="ET37" s="753"/>
      <c r="EU37" s="753"/>
      <c r="EV37" s="753"/>
      <c r="EW37" s="754"/>
      <c r="EX37" s="752"/>
      <c r="EY37" s="753"/>
      <c r="EZ37" s="753"/>
      <c r="FA37" s="753"/>
      <c r="FB37" s="754"/>
      <c r="FC37" s="755">
        <f t="shared" ref="FC37:FC38" si="17">A37-AV37-BA37</f>
        <v>0.83611111111111114</v>
      </c>
      <c r="FD37" s="756"/>
      <c r="FE37" s="756"/>
      <c r="FF37" s="756"/>
      <c r="FG37" s="757"/>
      <c r="FH37" s="763" t="s">
        <v>240</v>
      </c>
      <c r="FI37" s="763"/>
      <c r="FJ37" s="763"/>
      <c r="FK37" s="763"/>
      <c r="FL37" s="763"/>
      <c r="FM37" s="763" t="s">
        <v>241</v>
      </c>
      <c r="FN37" s="763"/>
      <c r="FO37" s="763"/>
      <c r="FP37" s="763"/>
      <c r="FQ37" s="763"/>
      <c r="FR37" s="752" t="s">
        <v>242</v>
      </c>
      <c r="FS37" s="753"/>
      <c r="FT37" s="753"/>
      <c r="FU37" s="753"/>
      <c r="FV37" s="753"/>
      <c r="FW37" s="753"/>
      <c r="FX37" s="753"/>
      <c r="FY37" s="753"/>
      <c r="FZ37" s="753"/>
      <c r="GA37" s="754"/>
      <c r="GB37" s="763"/>
      <c r="GC37" s="763"/>
      <c r="GD37" s="763"/>
      <c r="GE37" s="763"/>
      <c r="GF37" s="763"/>
    </row>
    <row r="38" spans="1:188" x14ac:dyDescent="0.2">
      <c r="A38" s="778">
        <v>0.85</v>
      </c>
      <c r="B38" s="778"/>
      <c r="C38" s="778"/>
      <c r="D38" s="778"/>
      <c r="E38" s="778"/>
      <c r="F38" s="779" t="s">
        <v>3</v>
      </c>
      <c r="G38" s="780"/>
      <c r="H38" s="780"/>
      <c r="I38" s="780"/>
      <c r="J38" s="780"/>
      <c r="K38" s="780"/>
      <c r="L38" s="780"/>
      <c r="M38" s="780"/>
      <c r="N38" s="781"/>
      <c r="O38" s="746" t="s">
        <v>243</v>
      </c>
      <c r="P38" s="747"/>
      <c r="Q38" s="747"/>
      <c r="R38" s="747"/>
      <c r="S38" s="747"/>
      <c r="T38" s="747"/>
      <c r="U38" s="747"/>
      <c r="V38" s="747"/>
      <c r="W38" s="747"/>
      <c r="X38" s="747"/>
      <c r="Y38" s="747"/>
      <c r="Z38" s="748"/>
      <c r="AA38" s="695" t="s">
        <v>247</v>
      </c>
      <c r="AB38" s="696"/>
      <c r="AC38" s="696"/>
      <c r="AD38" s="696"/>
      <c r="AE38" s="697"/>
      <c r="AF38" s="782">
        <v>24</v>
      </c>
      <c r="AG38" s="782"/>
      <c r="AH38" s="782"/>
      <c r="AI38" s="782"/>
      <c r="AJ38" s="783">
        <f>CEILING(AF38/VLOOKUP(F38,config!A$3:B$25,2,FALSE),1)</f>
        <v>3</v>
      </c>
      <c r="AK38" s="783"/>
      <c r="AL38" s="783"/>
      <c r="AM38" s="783"/>
      <c r="AN38" s="772">
        <f>VLOOKUP(F38,config!A$3:C$25,3,FALSE)</f>
        <v>8.1018518518518516E-4</v>
      </c>
      <c r="AO38" s="772"/>
      <c r="AP38" s="772"/>
      <c r="AQ38" s="772"/>
      <c r="AR38" s="772"/>
      <c r="AS38" s="509"/>
      <c r="AT38" s="510"/>
      <c r="AU38" s="510"/>
      <c r="AV38" s="772">
        <f>VLOOKUP($F38,config!$A$3:$E$25,5,FALSE)</f>
        <v>0</v>
      </c>
      <c r="AW38" s="772"/>
      <c r="AX38" s="772"/>
      <c r="AY38" s="772"/>
      <c r="AZ38" s="772"/>
      <c r="BA38" s="772">
        <f>VLOOKUP($F38,config!$A$3:$E$25,4,FALSE)</f>
        <v>2.0833333333333333E-3</v>
      </c>
      <c r="BB38" s="772"/>
      <c r="BC38" s="772"/>
      <c r="BD38" s="772"/>
      <c r="BE38" s="772"/>
      <c r="BF38" s="772">
        <f t="shared" si="14"/>
        <v>6.5972222222222222E-3</v>
      </c>
      <c r="BG38" s="772"/>
      <c r="BH38" s="772"/>
      <c r="BI38" s="772"/>
      <c r="BJ38" s="772"/>
      <c r="BK38" s="772">
        <f t="shared" si="15"/>
        <v>8.6805555555555559E-3</v>
      </c>
      <c r="BL38" s="772"/>
      <c r="BM38" s="772"/>
      <c r="BN38" s="772"/>
      <c r="BO38" s="772"/>
      <c r="BP38" s="772">
        <f t="shared" si="16"/>
        <v>0.85659722222222223</v>
      </c>
      <c r="BQ38" s="772"/>
      <c r="BR38" s="772"/>
      <c r="BS38" s="772"/>
      <c r="BT38" s="772"/>
      <c r="BU38" s="2"/>
      <c r="BV38" s="773" t="s">
        <v>238</v>
      </c>
      <c r="BW38" s="773"/>
      <c r="BX38" s="773"/>
      <c r="BY38" s="774"/>
      <c r="BZ38" s="775"/>
      <c r="CA38" s="775"/>
      <c r="CB38" s="775"/>
      <c r="CC38" s="775"/>
      <c r="CD38" s="775"/>
      <c r="CE38" s="775"/>
      <c r="CF38" s="775"/>
      <c r="CG38" s="776"/>
      <c r="CH38" s="2"/>
      <c r="CI38" s="763">
        <v>1.3888888888888889E-3</v>
      </c>
      <c r="CJ38" s="763"/>
      <c r="CK38" s="763"/>
      <c r="CL38" s="763"/>
      <c r="CM38" s="763"/>
      <c r="CN38" s="763">
        <v>6.9444444444444447E-4</v>
      </c>
      <c r="CO38" s="763"/>
      <c r="CP38" s="763"/>
      <c r="CQ38" s="763"/>
      <c r="CR38" s="763"/>
      <c r="CS38" s="2"/>
      <c r="CT38" s="708"/>
      <c r="CU38" s="708"/>
      <c r="CV38" s="708"/>
      <c r="CW38" s="708"/>
      <c r="CX38" s="708"/>
      <c r="CY38" s="708"/>
      <c r="CZ38" s="708"/>
      <c r="DA38" s="708"/>
      <c r="DB38" s="708"/>
      <c r="DC38" s="708"/>
      <c r="DD38" s="708"/>
      <c r="DE38" s="708"/>
      <c r="DF38" s="708"/>
      <c r="DG38" s="708"/>
      <c r="DH38" s="708"/>
      <c r="DI38" s="708"/>
      <c r="DJ38" s="708"/>
      <c r="DK38" s="708"/>
      <c r="DL38" s="708"/>
      <c r="DM38" s="708"/>
      <c r="DN38" s="708"/>
      <c r="DO38" s="708"/>
      <c r="DP38" s="708"/>
      <c r="DQ38" s="708"/>
      <c r="DR38" s="708"/>
      <c r="DS38" s="2"/>
      <c r="DT38" s="763"/>
      <c r="DU38" s="763"/>
      <c r="DV38" s="763"/>
      <c r="DW38" s="763"/>
      <c r="DX38" s="763"/>
      <c r="DY38" s="777" t="s">
        <v>239</v>
      </c>
      <c r="DZ38" s="772"/>
      <c r="EA38" s="772"/>
      <c r="EB38" s="772"/>
      <c r="EC38" s="772"/>
      <c r="ED38" s="772">
        <f t="shared" si="3"/>
        <v>0.84444444444444444</v>
      </c>
      <c r="EE38" s="772"/>
      <c r="EF38" s="772"/>
      <c r="EG38" s="772"/>
      <c r="EH38" s="772"/>
      <c r="EI38" s="763">
        <v>3.472222222222222E-3</v>
      </c>
      <c r="EJ38" s="763"/>
      <c r="EK38" s="763"/>
      <c r="EL38" s="763"/>
      <c r="EM38" s="763"/>
      <c r="EN38" s="772">
        <f t="shared" si="4"/>
        <v>0.84791666666666665</v>
      </c>
      <c r="EO38" s="772"/>
      <c r="EP38" s="772"/>
      <c r="EQ38" s="772"/>
      <c r="ER38" s="772"/>
      <c r="ES38" s="752"/>
      <c r="ET38" s="753"/>
      <c r="EU38" s="753"/>
      <c r="EV38" s="753"/>
      <c r="EW38" s="754"/>
      <c r="EX38" s="752"/>
      <c r="EY38" s="753"/>
      <c r="EZ38" s="753"/>
      <c r="FA38" s="753"/>
      <c r="FB38" s="754"/>
      <c r="FC38" s="755">
        <f t="shared" si="17"/>
        <v>0.84791666666666665</v>
      </c>
      <c r="FD38" s="756"/>
      <c r="FE38" s="756"/>
      <c r="FF38" s="756"/>
      <c r="FG38" s="757"/>
      <c r="FH38" s="763" t="s">
        <v>240</v>
      </c>
      <c r="FI38" s="763"/>
      <c r="FJ38" s="763"/>
      <c r="FK38" s="763"/>
      <c r="FL38" s="763"/>
      <c r="FM38" s="763" t="s">
        <v>242</v>
      </c>
      <c r="FN38" s="763"/>
      <c r="FO38" s="763"/>
      <c r="FP38" s="763"/>
      <c r="FQ38" s="763"/>
      <c r="FR38" s="752" t="s">
        <v>241</v>
      </c>
      <c r="FS38" s="753"/>
      <c r="FT38" s="753"/>
      <c r="FU38" s="753"/>
      <c r="FV38" s="753"/>
      <c r="FW38" s="753"/>
      <c r="FX38" s="753"/>
      <c r="FY38" s="753"/>
      <c r="FZ38" s="753"/>
      <c r="GA38" s="754"/>
      <c r="GB38" s="763"/>
      <c r="GC38" s="763"/>
      <c r="GD38" s="763"/>
      <c r="GE38" s="763"/>
      <c r="GF38" s="763"/>
    </row>
    <row r="39" spans="1:188" x14ac:dyDescent="0.2">
      <c r="A39" s="778">
        <v>0.87638888888888899</v>
      </c>
      <c r="B39" s="778"/>
      <c r="C39" s="778"/>
      <c r="D39" s="778"/>
      <c r="E39" s="778"/>
      <c r="F39" s="779" t="s">
        <v>249</v>
      </c>
      <c r="G39" s="780"/>
      <c r="H39" s="780"/>
      <c r="I39" s="780"/>
      <c r="J39" s="780"/>
      <c r="K39" s="780"/>
      <c r="L39" s="780"/>
      <c r="M39" s="780"/>
      <c r="N39" s="781"/>
      <c r="O39" s="749" t="s">
        <v>236</v>
      </c>
      <c r="P39" s="750"/>
      <c r="Q39" s="750"/>
      <c r="R39" s="750"/>
      <c r="S39" s="750"/>
      <c r="T39" s="750"/>
      <c r="U39" s="750"/>
      <c r="V39" s="750"/>
      <c r="W39" s="750"/>
      <c r="X39" s="750"/>
      <c r="Y39" s="750"/>
      <c r="Z39" s="751"/>
      <c r="AA39" s="695" t="s">
        <v>248</v>
      </c>
      <c r="AB39" s="696"/>
      <c r="AC39" s="696"/>
      <c r="AD39" s="696"/>
      <c r="AE39" s="697"/>
      <c r="AF39" s="782">
        <v>14</v>
      </c>
      <c r="AG39" s="782"/>
      <c r="AH39" s="782"/>
      <c r="AI39" s="782"/>
      <c r="AJ39" s="783">
        <f>CEILING(AF39/VLOOKUP(F39,config!A$3:B$25,2,FALSE),1)</f>
        <v>2</v>
      </c>
      <c r="AK39" s="783"/>
      <c r="AL39" s="783"/>
      <c r="AM39" s="783"/>
      <c r="AN39" s="772">
        <f>VLOOKUP(F39,config!A$3:C$25,3,FALSE)</f>
        <v>1.2499999999999999E-2</v>
      </c>
      <c r="AO39" s="772"/>
      <c r="AP39" s="772"/>
      <c r="AQ39" s="772"/>
      <c r="AR39" s="772"/>
      <c r="AS39" s="509"/>
      <c r="AT39" s="510"/>
      <c r="AU39" s="510"/>
      <c r="AV39" s="772">
        <f>VLOOKUP($F39,config!$A$3:$E$25,5,FALSE)</f>
        <v>0</v>
      </c>
      <c r="AW39" s="772"/>
      <c r="AX39" s="772"/>
      <c r="AY39" s="772"/>
      <c r="AZ39" s="772"/>
      <c r="BA39" s="772">
        <f>VLOOKUP($F39,config!$A$3:$E$25,4,FALSE)</f>
        <v>1.3888888888888889E-3</v>
      </c>
      <c r="BB39" s="772"/>
      <c r="BC39" s="772"/>
      <c r="BD39" s="772"/>
      <c r="BE39" s="772"/>
      <c r="BF39" s="772">
        <f t="shared" si="6"/>
        <v>2.6388888888888885E-2</v>
      </c>
      <c r="BG39" s="772"/>
      <c r="BH39" s="772"/>
      <c r="BI39" s="772"/>
      <c r="BJ39" s="772"/>
      <c r="BK39" s="772">
        <f t="shared" si="7"/>
        <v>2.7777777777777773E-2</v>
      </c>
      <c r="BL39" s="772"/>
      <c r="BM39" s="772"/>
      <c r="BN39" s="772"/>
      <c r="BO39" s="772"/>
      <c r="BP39" s="772">
        <f t="shared" si="8"/>
        <v>0.9027777777777779</v>
      </c>
      <c r="BQ39" s="772"/>
      <c r="BR39" s="772"/>
      <c r="BS39" s="772"/>
      <c r="BT39" s="772"/>
      <c r="BU39" s="2"/>
      <c r="BV39" s="773"/>
      <c r="BW39" s="773"/>
      <c r="BX39" s="773"/>
      <c r="BY39" s="774"/>
      <c r="BZ39" s="775"/>
      <c r="CA39" s="775"/>
      <c r="CB39" s="775"/>
      <c r="CC39" s="775"/>
      <c r="CD39" s="775"/>
      <c r="CE39" s="775"/>
      <c r="CF39" s="775"/>
      <c r="CG39" s="776"/>
      <c r="CH39" s="2"/>
      <c r="CI39" s="763">
        <v>1.3888888888888889E-3</v>
      </c>
      <c r="CJ39" s="763"/>
      <c r="CK39" s="763"/>
      <c r="CL39" s="763"/>
      <c r="CM39" s="763"/>
      <c r="CN39" s="763">
        <v>6.9444444444444447E-4</v>
      </c>
      <c r="CO39" s="763"/>
      <c r="CP39" s="763"/>
      <c r="CQ39" s="763"/>
      <c r="CR39" s="763"/>
      <c r="CS39" s="2"/>
      <c r="CT39" s="708"/>
      <c r="CU39" s="708"/>
      <c r="CV39" s="708"/>
      <c r="CW39" s="708"/>
      <c r="CX39" s="708"/>
      <c r="CY39" s="708"/>
      <c r="CZ39" s="708"/>
      <c r="DA39" s="708"/>
      <c r="DB39" s="708"/>
      <c r="DC39" s="708"/>
      <c r="DD39" s="708"/>
      <c r="DE39" s="708"/>
      <c r="DF39" s="708"/>
      <c r="DG39" s="708"/>
      <c r="DH39" s="708"/>
      <c r="DI39" s="708"/>
      <c r="DJ39" s="708"/>
      <c r="DK39" s="708"/>
      <c r="DL39" s="708"/>
      <c r="DM39" s="708"/>
      <c r="DN39" s="708"/>
      <c r="DO39" s="708"/>
      <c r="DP39" s="708"/>
      <c r="DQ39" s="708"/>
      <c r="DR39" s="708"/>
      <c r="DS39" s="2"/>
      <c r="DT39" s="763">
        <v>6.25E-2</v>
      </c>
      <c r="DU39" s="763"/>
      <c r="DV39" s="763"/>
      <c r="DW39" s="763"/>
      <c r="DX39" s="763"/>
      <c r="DY39" s="777" t="s">
        <v>239</v>
      </c>
      <c r="DZ39" s="772"/>
      <c r="EA39" s="772"/>
      <c r="EB39" s="772"/>
      <c r="EC39" s="772"/>
      <c r="ED39" s="772">
        <f t="shared" si="3"/>
        <v>0.86805555555555569</v>
      </c>
      <c r="EE39" s="772"/>
      <c r="EF39" s="772"/>
      <c r="EG39" s="772"/>
      <c r="EH39" s="772"/>
      <c r="EI39" s="763">
        <v>3.472222222222222E-3</v>
      </c>
      <c r="EJ39" s="763"/>
      <c r="EK39" s="763"/>
      <c r="EL39" s="763"/>
      <c r="EM39" s="763"/>
      <c r="EN39" s="772">
        <f t="shared" si="4"/>
        <v>0.8715277777777779</v>
      </c>
      <c r="EO39" s="772"/>
      <c r="EP39" s="772"/>
      <c r="EQ39" s="772"/>
      <c r="ER39" s="772"/>
      <c r="ES39" s="752">
        <v>6.9444444444444447E-4</v>
      </c>
      <c r="ET39" s="753"/>
      <c r="EU39" s="753"/>
      <c r="EV39" s="753"/>
      <c r="EW39" s="754"/>
      <c r="EX39" s="752">
        <v>2.7777777777777779E-3</v>
      </c>
      <c r="EY39" s="753"/>
      <c r="EZ39" s="753"/>
      <c r="FA39" s="753"/>
      <c r="FB39" s="754"/>
      <c r="FC39" s="755">
        <f t="shared" si="9"/>
        <v>0.87500000000000011</v>
      </c>
      <c r="FD39" s="756"/>
      <c r="FE39" s="756"/>
      <c r="FF39" s="756"/>
      <c r="FG39" s="757"/>
      <c r="FH39" s="763" t="s">
        <v>240</v>
      </c>
      <c r="FI39" s="763"/>
      <c r="FJ39" s="763"/>
      <c r="FK39" s="763"/>
      <c r="FL39" s="763"/>
      <c r="FM39" s="763" t="s">
        <v>241</v>
      </c>
      <c r="FN39" s="763"/>
      <c r="FO39" s="763"/>
      <c r="FP39" s="763"/>
      <c r="FQ39" s="763"/>
      <c r="FR39" s="752" t="s">
        <v>242</v>
      </c>
      <c r="FS39" s="753"/>
      <c r="FT39" s="753"/>
      <c r="FU39" s="753"/>
      <c r="FV39" s="753"/>
      <c r="FW39" s="753"/>
      <c r="FX39" s="753"/>
      <c r="FY39" s="753"/>
      <c r="FZ39" s="753"/>
      <c r="GA39" s="754"/>
      <c r="GB39" s="763"/>
      <c r="GC39" s="763"/>
      <c r="GD39" s="763"/>
      <c r="GE39" s="763"/>
      <c r="GF39" s="763"/>
    </row>
    <row r="40" spans="1:188" x14ac:dyDescent="0.2">
      <c r="A40" s="778">
        <v>0.89374999999999993</v>
      </c>
      <c r="B40" s="778"/>
      <c r="C40" s="778"/>
      <c r="D40" s="778"/>
      <c r="E40" s="778"/>
      <c r="F40" s="779" t="s">
        <v>249</v>
      </c>
      <c r="G40" s="780"/>
      <c r="H40" s="780"/>
      <c r="I40" s="780"/>
      <c r="J40" s="780"/>
      <c r="K40" s="780"/>
      <c r="L40" s="780"/>
      <c r="M40" s="780"/>
      <c r="N40" s="781"/>
      <c r="O40" s="746" t="s">
        <v>243</v>
      </c>
      <c r="P40" s="747"/>
      <c r="Q40" s="747"/>
      <c r="R40" s="747"/>
      <c r="S40" s="747"/>
      <c r="T40" s="747"/>
      <c r="U40" s="747"/>
      <c r="V40" s="747"/>
      <c r="W40" s="747"/>
      <c r="X40" s="747"/>
      <c r="Y40" s="747"/>
      <c r="Z40" s="748"/>
      <c r="AA40" s="695" t="s">
        <v>248</v>
      </c>
      <c r="AB40" s="696"/>
      <c r="AC40" s="696"/>
      <c r="AD40" s="696"/>
      <c r="AE40" s="697"/>
      <c r="AF40" s="782">
        <v>6</v>
      </c>
      <c r="AG40" s="782"/>
      <c r="AH40" s="782"/>
      <c r="AI40" s="782"/>
      <c r="AJ40" s="783">
        <f>CEILING(AF40/VLOOKUP(F40,config!A$3:B$25,2,FALSE),1)</f>
        <v>1</v>
      </c>
      <c r="AK40" s="783"/>
      <c r="AL40" s="783"/>
      <c r="AM40" s="783"/>
      <c r="AN40" s="772">
        <f>VLOOKUP(F40,config!A$3:C$25,3,FALSE)</f>
        <v>1.2499999999999999E-2</v>
      </c>
      <c r="AO40" s="772"/>
      <c r="AP40" s="772"/>
      <c r="AQ40" s="772"/>
      <c r="AR40" s="772"/>
      <c r="AS40" s="509"/>
      <c r="AT40" s="510"/>
      <c r="AU40" s="510"/>
      <c r="AV40" s="772">
        <f>VLOOKUP($F40,config!$A$3:$E$25,5,FALSE)</f>
        <v>0</v>
      </c>
      <c r="AW40" s="772"/>
      <c r="AX40" s="772"/>
      <c r="AY40" s="772"/>
      <c r="AZ40" s="772"/>
      <c r="BA40" s="772">
        <f>VLOOKUP($F40,config!$A$3:$E$25,4,FALSE)</f>
        <v>1.3888888888888889E-3</v>
      </c>
      <c r="BB40" s="772"/>
      <c r="BC40" s="772"/>
      <c r="BD40" s="772"/>
      <c r="BE40" s="772"/>
      <c r="BF40" s="772">
        <f t="shared" si="6"/>
        <v>1.2499999999999999E-2</v>
      </c>
      <c r="BG40" s="772"/>
      <c r="BH40" s="772"/>
      <c r="BI40" s="772"/>
      <c r="BJ40" s="772"/>
      <c r="BK40" s="772">
        <f t="shared" si="7"/>
        <v>1.3888888888888888E-2</v>
      </c>
      <c r="BL40" s="772"/>
      <c r="BM40" s="772"/>
      <c r="BN40" s="772"/>
      <c r="BO40" s="772"/>
      <c r="BP40" s="772">
        <f t="shared" si="8"/>
        <v>0.90624999999999989</v>
      </c>
      <c r="BQ40" s="772"/>
      <c r="BR40" s="772"/>
      <c r="BS40" s="772"/>
      <c r="BT40" s="772"/>
      <c r="BU40" s="2"/>
      <c r="BV40" s="773"/>
      <c r="BW40" s="773"/>
      <c r="BX40" s="773"/>
      <c r="BY40" s="774"/>
      <c r="BZ40" s="775"/>
      <c r="CA40" s="775"/>
      <c r="CB40" s="775"/>
      <c r="CC40" s="775"/>
      <c r="CD40" s="775"/>
      <c r="CE40" s="775"/>
      <c r="CF40" s="775"/>
      <c r="CG40" s="776"/>
      <c r="CH40" s="2"/>
      <c r="CI40" s="763">
        <v>1.3888888888888889E-3</v>
      </c>
      <c r="CJ40" s="763"/>
      <c r="CK40" s="763"/>
      <c r="CL40" s="763"/>
      <c r="CM40" s="763"/>
      <c r="CN40" s="763">
        <v>6.9444444444444447E-4</v>
      </c>
      <c r="CO40" s="763"/>
      <c r="CP40" s="763"/>
      <c r="CQ40" s="763"/>
      <c r="CR40" s="763"/>
      <c r="CS40" s="2"/>
      <c r="CT40" s="708"/>
      <c r="CU40" s="708"/>
      <c r="CV40" s="708"/>
      <c r="CW40" s="708"/>
      <c r="CX40" s="708"/>
      <c r="CY40" s="708"/>
      <c r="CZ40" s="708"/>
      <c r="DA40" s="708"/>
      <c r="DB40" s="708"/>
      <c r="DC40" s="708"/>
      <c r="DD40" s="708"/>
      <c r="DE40" s="708"/>
      <c r="DF40" s="708"/>
      <c r="DG40" s="708"/>
      <c r="DH40" s="708"/>
      <c r="DI40" s="708"/>
      <c r="DJ40" s="708"/>
      <c r="DK40" s="708"/>
      <c r="DL40" s="708"/>
      <c r="DM40" s="708"/>
      <c r="DN40" s="708"/>
      <c r="DO40" s="708"/>
      <c r="DP40" s="708"/>
      <c r="DQ40" s="708"/>
      <c r="DR40" s="708"/>
      <c r="DS40" s="2"/>
      <c r="DT40" s="763">
        <v>6.25E-2</v>
      </c>
      <c r="DU40" s="763"/>
      <c r="DV40" s="763"/>
      <c r="DW40" s="763"/>
      <c r="DX40" s="763"/>
      <c r="DY40" s="777" t="s">
        <v>239</v>
      </c>
      <c r="DZ40" s="772"/>
      <c r="EA40" s="772"/>
      <c r="EB40" s="772"/>
      <c r="EC40" s="772"/>
      <c r="ED40" s="772">
        <f t="shared" si="3"/>
        <v>0.88611111111111107</v>
      </c>
      <c r="EE40" s="772"/>
      <c r="EF40" s="772"/>
      <c r="EG40" s="772"/>
      <c r="EH40" s="772"/>
      <c r="EI40" s="763">
        <v>3.472222222222222E-3</v>
      </c>
      <c r="EJ40" s="763"/>
      <c r="EK40" s="763"/>
      <c r="EL40" s="763"/>
      <c r="EM40" s="763"/>
      <c r="EN40" s="772">
        <f t="shared" si="4"/>
        <v>0.88958333333333328</v>
      </c>
      <c r="EO40" s="772"/>
      <c r="EP40" s="772"/>
      <c r="EQ40" s="772"/>
      <c r="ER40" s="772"/>
      <c r="ES40" s="752">
        <v>6.9444444444444447E-4</v>
      </c>
      <c r="ET40" s="753"/>
      <c r="EU40" s="753"/>
      <c r="EV40" s="753"/>
      <c r="EW40" s="754"/>
      <c r="EX40" s="752">
        <v>2.0833333333333333E-3</v>
      </c>
      <c r="EY40" s="753"/>
      <c r="EZ40" s="753"/>
      <c r="FA40" s="753"/>
      <c r="FB40" s="754"/>
      <c r="FC40" s="755">
        <f t="shared" si="9"/>
        <v>0.89236111111111105</v>
      </c>
      <c r="FD40" s="756"/>
      <c r="FE40" s="756"/>
      <c r="FF40" s="756"/>
      <c r="FG40" s="757"/>
      <c r="FH40" s="763" t="s">
        <v>240</v>
      </c>
      <c r="FI40" s="763"/>
      <c r="FJ40" s="763"/>
      <c r="FK40" s="763"/>
      <c r="FL40" s="763"/>
      <c r="FM40" s="763" t="s">
        <v>242</v>
      </c>
      <c r="FN40" s="763"/>
      <c r="FO40" s="763"/>
      <c r="FP40" s="763"/>
      <c r="FQ40" s="763"/>
      <c r="FR40" s="752" t="s">
        <v>241</v>
      </c>
      <c r="FS40" s="753"/>
      <c r="FT40" s="753"/>
      <c r="FU40" s="753"/>
      <c r="FV40" s="753"/>
      <c r="FW40" s="753"/>
      <c r="FX40" s="753"/>
      <c r="FY40" s="753"/>
      <c r="FZ40" s="753"/>
      <c r="GA40" s="754"/>
      <c r="GB40" s="763"/>
      <c r="GC40" s="763"/>
      <c r="GD40" s="763"/>
      <c r="GE40" s="763"/>
      <c r="GF40" s="763"/>
    </row>
    <row r="41" spans="1:188" x14ac:dyDescent="0.2">
      <c r="A41" s="768">
        <v>0.63888888888888895</v>
      </c>
      <c r="B41" s="768"/>
      <c r="C41" s="768"/>
      <c r="D41" s="768"/>
      <c r="E41" s="768"/>
      <c r="F41" s="769" t="s">
        <v>22</v>
      </c>
      <c r="G41" s="770"/>
      <c r="H41" s="770"/>
      <c r="I41" s="770"/>
      <c r="J41" s="770"/>
      <c r="K41" s="770"/>
      <c r="L41" s="770"/>
      <c r="M41" s="770"/>
      <c r="N41" s="771"/>
      <c r="O41" s="749" t="s">
        <v>236</v>
      </c>
      <c r="P41" s="750"/>
      <c r="Q41" s="750"/>
      <c r="R41" s="750"/>
      <c r="S41" s="750"/>
      <c r="T41" s="750"/>
      <c r="U41" s="750"/>
      <c r="V41" s="750"/>
      <c r="W41" s="750"/>
      <c r="X41" s="750"/>
      <c r="Y41" s="750"/>
      <c r="Z41" s="751"/>
      <c r="AA41" s="758" t="s">
        <v>248</v>
      </c>
      <c r="AB41" s="759"/>
      <c r="AC41" s="759"/>
      <c r="AD41" s="759"/>
      <c r="AE41" s="760"/>
      <c r="AF41" s="761">
        <v>12</v>
      </c>
      <c r="AG41" s="761"/>
      <c r="AH41" s="761"/>
      <c r="AI41" s="761"/>
      <c r="AJ41" s="762"/>
      <c r="AK41" s="762"/>
      <c r="AL41" s="762"/>
      <c r="AM41" s="762"/>
      <c r="AN41" s="711">
        <f>VLOOKUP(F41,config!A$3:C$25,3,FALSE)</f>
        <v>8.1018518518518516E-4</v>
      </c>
      <c r="AO41" s="711"/>
      <c r="AP41" s="711"/>
      <c r="AQ41" s="711"/>
      <c r="AR41" s="711"/>
      <c r="AS41" s="764">
        <v>5</v>
      </c>
      <c r="AT41" s="765"/>
      <c r="AU41" s="766"/>
      <c r="AV41" s="711">
        <f>VLOOKUP($F41,config!$A$3:$E$25,5,FALSE)</f>
        <v>0</v>
      </c>
      <c r="AW41" s="711"/>
      <c r="AX41" s="711"/>
      <c r="AY41" s="711"/>
      <c r="AZ41" s="711"/>
      <c r="BA41" s="711">
        <f>VLOOKUP($F41,config!$A$3:$E$25,4,FALSE)</f>
        <v>1.3888888888888888E-2</v>
      </c>
      <c r="BB41" s="711"/>
      <c r="BC41" s="711"/>
      <c r="BD41" s="711"/>
      <c r="BE41" s="711"/>
      <c r="BF41" s="711">
        <f>AF41*AN41*AS41</f>
        <v>4.8611111111111112E-2</v>
      </c>
      <c r="BG41" s="711"/>
      <c r="BH41" s="711"/>
      <c r="BI41" s="711"/>
      <c r="BJ41" s="711"/>
      <c r="BK41" s="711">
        <f>BF41+BA41+AV41</f>
        <v>6.25E-2</v>
      </c>
      <c r="BL41" s="711"/>
      <c r="BM41" s="711"/>
      <c r="BN41" s="711"/>
      <c r="BO41" s="711"/>
      <c r="BP41" s="711">
        <f>A41+BF41</f>
        <v>0.68750000000000011</v>
      </c>
      <c r="BQ41" s="711"/>
      <c r="BR41" s="711"/>
      <c r="BS41" s="711"/>
      <c r="BT41" s="711"/>
      <c r="BU41" s="2"/>
      <c r="BV41" s="767"/>
      <c r="BW41" s="767"/>
      <c r="BX41" s="767"/>
      <c r="BY41" s="725"/>
      <c r="BZ41" s="726"/>
      <c r="CA41" s="726"/>
      <c r="CB41" s="726"/>
      <c r="CC41" s="726"/>
      <c r="CD41" s="726"/>
      <c r="CE41" s="726"/>
      <c r="CF41" s="726"/>
      <c r="CG41" s="727"/>
      <c r="CH41" s="2"/>
      <c r="CI41" s="710">
        <v>6.9444444444444447E-4</v>
      </c>
      <c r="CJ41" s="710"/>
      <c r="CK41" s="710"/>
      <c r="CL41" s="710"/>
      <c r="CM41" s="710"/>
      <c r="CN41" s="710"/>
      <c r="CO41" s="710"/>
      <c r="CP41" s="710"/>
      <c r="CQ41" s="710"/>
      <c r="CR41" s="710"/>
      <c r="CS41" s="2"/>
      <c r="CT41" s="710">
        <f>$A41+($BF41/AS41)</f>
        <v>0.64861111111111114</v>
      </c>
      <c r="CU41" s="710"/>
      <c r="CV41" s="710"/>
      <c r="CW41" s="710"/>
      <c r="CX41" s="710"/>
      <c r="CY41" s="712">
        <f>$A41+($BF41/AS41*2)</f>
        <v>0.65833333333333344</v>
      </c>
      <c r="CZ41" s="713"/>
      <c r="DA41" s="713"/>
      <c r="DB41" s="713"/>
      <c r="DC41" s="714"/>
      <c r="DD41" s="712">
        <f>$A41+($BF41/AS41*3)</f>
        <v>0.66805555555555562</v>
      </c>
      <c r="DE41" s="713"/>
      <c r="DF41" s="713"/>
      <c r="DG41" s="713"/>
      <c r="DH41" s="714"/>
      <c r="DI41" s="712">
        <f>$A41+($BF41/AS41*4)</f>
        <v>0.67777777777777781</v>
      </c>
      <c r="DJ41" s="713"/>
      <c r="DK41" s="713"/>
      <c r="DL41" s="713"/>
      <c r="DM41" s="714"/>
      <c r="DN41" s="712">
        <f>$A41+($BF41/AS41*5)</f>
        <v>0.68750000000000011</v>
      </c>
      <c r="DO41" s="713"/>
      <c r="DP41" s="713"/>
      <c r="DQ41" s="713"/>
      <c r="DR41" s="714"/>
      <c r="DS41" s="2"/>
      <c r="DT41" s="710">
        <v>6.25E-2</v>
      </c>
      <c r="DU41" s="710"/>
      <c r="DV41" s="710"/>
      <c r="DW41" s="710"/>
      <c r="DX41" s="710"/>
      <c r="DY41" s="711">
        <f>A41-DT41</f>
        <v>0.57638888888888895</v>
      </c>
      <c r="DZ41" s="711"/>
      <c r="EA41" s="711"/>
      <c r="EB41" s="711"/>
      <c r="EC41" s="711"/>
      <c r="ED41" s="711">
        <f t="shared" si="3"/>
        <v>0.61458333333333348</v>
      </c>
      <c r="EE41" s="711"/>
      <c r="EF41" s="711"/>
      <c r="EG41" s="711"/>
      <c r="EH41" s="711"/>
      <c r="EI41" s="710">
        <v>6.9444444444444441E-3</v>
      </c>
      <c r="EJ41" s="710"/>
      <c r="EK41" s="710"/>
      <c r="EL41" s="710"/>
      <c r="EM41" s="710"/>
      <c r="EN41" s="711">
        <f t="shared" si="4"/>
        <v>0.6215277777777779</v>
      </c>
      <c r="EO41" s="711"/>
      <c r="EP41" s="711"/>
      <c r="EQ41" s="711"/>
      <c r="ER41" s="711"/>
      <c r="ES41" s="712">
        <v>6.9444444444444447E-4</v>
      </c>
      <c r="ET41" s="713"/>
      <c r="EU41" s="713"/>
      <c r="EV41" s="713"/>
      <c r="EW41" s="714"/>
      <c r="EX41" s="712">
        <v>2.7777777777777779E-3</v>
      </c>
      <c r="EY41" s="713"/>
      <c r="EZ41" s="713"/>
      <c r="FA41" s="713"/>
      <c r="FB41" s="714"/>
      <c r="FC41" s="715">
        <f>A41-AV41-BA41</f>
        <v>0.62500000000000011</v>
      </c>
      <c r="FD41" s="716"/>
      <c r="FE41" s="716"/>
      <c r="FF41" s="716"/>
      <c r="FG41" s="717"/>
      <c r="FH41" s="710" t="s">
        <v>240</v>
      </c>
      <c r="FI41" s="710"/>
      <c r="FJ41" s="710"/>
      <c r="FK41" s="710"/>
      <c r="FL41" s="710"/>
      <c r="FM41" s="708"/>
      <c r="FN41" s="708"/>
      <c r="FO41" s="708"/>
      <c r="FP41" s="708"/>
      <c r="FQ41" s="708"/>
      <c r="FR41" s="718"/>
      <c r="FS41" s="719"/>
      <c r="FT41" s="719"/>
      <c r="FU41" s="719"/>
      <c r="FV41" s="719"/>
      <c r="FW41" s="719"/>
      <c r="FX41" s="719"/>
      <c r="FY41" s="719"/>
      <c r="FZ41" s="719"/>
      <c r="GA41" s="720"/>
      <c r="GB41" s="710"/>
      <c r="GC41" s="710"/>
      <c r="GD41" s="710"/>
      <c r="GE41" s="710"/>
      <c r="GF41" s="710"/>
    </row>
    <row r="42" spans="1:188" x14ac:dyDescent="0.2">
      <c r="A42" s="768">
        <v>0.68472222222222223</v>
      </c>
      <c r="B42" s="768"/>
      <c r="C42" s="768"/>
      <c r="D42" s="768"/>
      <c r="E42" s="768"/>
      <c r="F42" s="769" t="s">
        <v>15</v>
      </c>
      <c r="G42" s="770"/>
      <c r="H42" s="770"/>
      <c r="I42" s="770"/>
      <c r="J42" s="770"/>
      <c r="K42" s="770"/>
      <c r="L42" s="770"/>
      <c r="M42" s="770"/>
      <c r="N42" s="771"/>
      <c r="O42" s="746" t="s">
        <v>243</v>
      </c>
      <c r="P42" s="747"/>
      <c r="Q42" s="747"/>
      <c r="R42" s="747"/>
      <c r="S42" s="747"/>
      <c r="T42" s="747"/>
      <c r="U42" s="747"/>
      <c r="V42" s="747"/>
      <c r="W42" s="747"/>
      <c r="X42" s="747"/>
      <c r="Y42" s="747"/>
      <c r="Z42" s="748"/>
      <c r="AA42" s="758" t="s">
        <v>248</v>
      </c>
      <c r="AB42" s="759"/>
      <c r="AC42" s="759"/>
      <c r="AD42" s="759"/>
      <c r="AE42" s="760"/>
      <c r="AF42" s="761">
        <v>11</v>
      </c>
      <c r="AG42" s="761"/>
      <c r="AH42" s="761"/>
      <c r="AI42" s="761"/>
      <c r="AJ42" s="762"/>
      <c r="AK42" s="762"/>
      <c r="AL42" s="762"/>
      <c r="AM42" s="762"/>
      <c r="AN42" s="711">
        <f>VLOOKUP(F42,config!A$3:C$25,3,FALSE)</f>
        <v>6.2499999999999995E-3</v>
      </c>
      <c r="AO42" s="711"/>
      <c r="AP42" s="711"/>
      <c r="AQ42" s="711"/>
      <c r="AR42" s="711"/>
      <c r="AS42" s="764">
        <v>1</v>
      </c>
      <c r="AT42" s="765"/>
      <c r="AU42" s="766"/>
      <c r="AV42" s="711">
        <f>VLOOKUP($F42,config!$A$3:$E$25,5,FALSE)</f>
        <v>0</v>
      </c>
      <c r="AW42" s="711"/>
      <c r="AX42" s="711"/>
      <c r="AY42" s="711"/>
      <c r="AZ42" s="711"/>
      <c r="BA42" s="711">
        <f>VLOOKUP($F42,config!$A$3:$E$25,4,FALSE)</f>
        <v>1.3888888888888888E-2</v>
      </c>
      <c r="BB42" s="711"/>
      <c r="BC42" s="711"/>
      <c r="BD42" s="711"/>
      <c r="BE42" s="711"/>
      <c r="BF42" s="711">
        <f t="shared" ref="BF42" si="18">AF42*AN42*AS42</f>
        <v>6.8749999999999992E-2</v>
      </c>
      <c r="BG42" s="711"/>
      <c r="BH42" s="711"/>
      <c r="BI42" s="711"/>
      <c r="BJ42" s="711"/>
      <c r="BK42" s="711">
        <f t="shared" si="7"/>
        <v>8.2638888888888873E-2</v>
      </c>
      <c r="BL42" s="711"/>
      <c r="BM42" s="711"/>
      <c r="BN42" s="711"/>
      <c r="BO42" s="711"/>
      <c r="BP42" s="711">
        <f t="shared" si="8"/>
        <v>0.75347222222222221</v>
      </c>
      <c r="BQ42" s="711"/>
      <c r="BR42" s="711"/>
      <c r="BS42" s="711"/>
      <c r="BT42" s="711"/>
      <c r="BU42" s="2"/>
      <c r="BV42" s="767"/>
      <c r="BW42" s="767"/>
      <c r="BX42" s="767"/>
      <c r="BY42" s="725" t="s">
        <v>250</v>
      </c>
      <c r="BZ42" s="726"/>
      <c r="CA42" s="726"/>
      <c r="CB42" s="726"/>
      <c r="CC42" s="726"/>
      <c r="CD42" s="726"/>
      <c r="CE42" s="726"/>
      <c r="CF42" s="726"/>
      <c r="CG42" s="727"/>
      <c r="CH42" s="2"/>
      <c r="CI42" s="710">
        <v>6.9444444444444447E-4</v>
      </c>
      <c r="CJ42" s="710"/>
      <c r="CK42" s="710"/>
      <c r="CL42" s="710"/>
      <c r="CM42" s="710"/>
      <c r="CN42" s="710"/>
      <c r="CO42" s="710"/>
      <c r="CP42" s="710"/>
      <c r="CQ42" s="710"/>
      <c r="CR42" s="710"/>
      <c r="CS42" s="2"/>
      <c r="CT42" s="710">
        <f>$A42+($BF42/6)</f>
        <v>0.69618055555555558</v>
      </c>
      <c r="CU42" s="710"/>
      <c r="CV42" s="710"/>
      <c r="CW42" s="710"/>
      <c r="CX42" s="710"/>
      <c r="CY42" s="712">
        <f>$A42+($BF42/6*2)</f>
        <v>0.70763888888888893</v>
      </c>
      <c r="CZ42" s="713"/>
      <c r="DA42" s="713"/>
      <c r="DB42" s="713"/>
      <c r="DC42" s="714"/>
      <c r="DD42" s="712">
        <f>$A42+($BF42/6*3)</f>
        <v>0.71909722222222228</v>
      </c>
      <c r="DE42" s="713"/>
      <c r="DF42" s="713"/>
      <c r="DG42" s="713"/>
      <c r="DH42" s="714"/>
      <c r="DI42" s="712">
        <f>$A42+($BF42/6*4)</f>
        <v>0.73055555555555551</v>
      </c>
      <c r="DJ42" s="713"/>
      <c r="DK42" s="713"/>
      <c r="DL42" s="713"/>
      <c r="DM42" s="714"/>
      <c r="DN42" s="712">
        <f>$A42+($BF42/6*5)</f>
        <v>0.74201388888888886</v>
      </c>
      <c r="DO42" s="713"/>
      <c r="DP42" s="713"/>
      <c r="DQ42" s="713"/>
      <c r="DR42" s="714"/>
      <c r="DS42" s="2"/>
      <c r="DT42" s="710">
        <v>6.25E-2</v>
      </c>
      <c r="DU42" s="710"/>
      <c r="DV42" s="710"/>
      <c r="DW42" s="710"/>
      <c r="DX42" s="710"/>
      <c r="DY42" s="711">
        <f t="shared" ref="DY42" si="19">A42-DT42</f>
        <v>0.62222222222222223</v>
      </c>
      <c r="DZ42" s="711"/>
      <c r="EA42" s="711"/>
      <c r="EB42" s="711"/>
      <c r="EC42" s="711"/>
      <c r="ED42" s="711">
        <f t="shared" si="3"/>
        <v>0.66041666666666676</v>
      </c>
      <c r="EE42" s="711"/>
      <c r="EF42" s="711"/>
      <c r="EG42" s="711"/>
      <c r="EH42" s="711"/>
      <c r="EI42" s="710">
        <v>6.9444444444444441E-3</v>
      </c>
      <c r="EJ42" s="710"/>
      <c r="EK42" s="710"/>
      <c r="EL42" s="710"/>
      <c r="EM42" s="710"/>
      <c r="EN42" s="711">
        <f t="shared" si="4"/>
        <v>0.66736111111111118</v>
      </c>
      <c r="EO42" s="711"/>
      <c r="EP42" s="711"/>
      <c r="EQ42" s="711"/>
      <c r="ER42" s="711"/>
      <c r="ES42" s="712">
        <v>6.9444444444444447E-4</v>
      </c>
      <c r="ET42" s="713"/>
      <c r="EU42" s="713"/>
      <c r="EV42" s="713"/>
      <c r="EW42" s="714"/>
      <c r="EX42" s="712">
        <v>2.7777777777777779E-3</v>
      </c>
      <c r="EY42" s="713"/>
      <c r="EZ42" s="713"/>
      <c r="FA42" s="713"/>
      <c r="FB42" s="714"/>
      <c r="FC42" s="715">
        <f t="shared" si="9"/>
        <v>0.67083333333333339</v>
      </c>
      <c r="FD42" s="716"/>
      <c r="FE42" s="716"/>
      <c r="FF42" s="716"/>
      <c r="FG42" s="717"/>
      <c r="FH42" s="710" t="s">
        <v>240</v>
      </c>
      <c r="FI42" s="710"/>
      <c r="FJ42" s="710"/>
      <c r="FK42" s="710"/>
      <c r="FL42" s="710"/>
      <c r="FM42" s="708"/>
      <c r="FN42" s="708"/>
      <c r="FO42" s="708"/>
      <c r="FP42" s="708"/>
      <c r="FQ42" s="708"/>
      <c r="FR42" s="718"/>
      <c r="FS42" s="719"/>
      <c r="FT42" s="719"/>
      <c r="FU42" s="719"/>
      <c r="FV42" s="719"/>
      <c r="FW42" s="719"/>
      <c r="FX42" s="719"/>
      <c r="FY42" s="719"/>
      <c r="FZ42" s="719"/>
      <c r="GA42" s="720"/>
      <c r="GB42" s="710"/>
      <c r="GC42" s="710"/>
      <c r="GD42" s="710"/>
      <c r="GE42" s="710"/>
      <c r="GF42" s="710"/>
    </row>
    <row r="43" spans="1:188" x14ac:dyDescent="0.2">
      <c r="A43" s="768">
        <v>0.73958333333333337</v>
      </c>
      <c r="B43" s="768"/>
      <c r="C43" s="768"/>
      <c r="D43" s="768"/>
      <c r="E43" s="768"/>
      <c r="F43" s="769" t="s">
        <v>22</v>
      </c>
      <c r="G43" s="770"/>
      <c r="H43" s="770"/>
      <c r="I43" s="770"/>
      <c r="J43" s="770"/>
      <c r="K43" s="770"/>
      <c r="L43" s="770"/>
      <c r="M43" s="770"/>
      <c r="N43" s="771"/>
      <c r="O43" s="746" t="s">
        <v>243</v>
      </c>
      <c r="P43" s="747"/>
      <c r="Q43" s="747"/>
      <c r="R43" s="747"/>
      <c r="S43" s="747"/>
      <c r="T43" s="747"/>
      <c r="U43" s="747"/>
      <c r="V43" s="747"/>
      <c r="W43" s="747"/>
      <c r="X43" s="747"/>
      <c r="Y43" s="747"/>
      <c r="Z43" s="748"/>
      <c r="AA43" s="758" t="s">
        <v>248</v>
      </c>
      <c r="AB43" s="759"/>
      <c r="AC43" s="759"/>
      <c r="AD43" s="759"/>
      <c r="AE43" s="760"/>
      <c r="AF43" s="761">
        <v>12</v>
      </c>
      <c r="AG43" s="761"/>
      <c r="AH43" s="761"/>
      <c r="AI43" s="761"/>
      <c r="AJ43" s="762"/>
      <c r="AK43" s="762"/>
      <c r="AL43" s="762"/>
      <c r="AM43" s="762"/>
      <c r="AN43" s="711">
        <f>VLOOKUP(F43,config!A$3:C$25,3,FALSE)</f>
        <v>8.1018518518518516E-4</v>
      </c>
      <c r="AO43" s="711"/>
      <c r="AP43" s="711"/>
      <c r="AQ43" s="711"/>
      <c r="AR43" s="711"/>
      <c r="AS43" s="764">
        <v>5</v>
      </c>
      <c r="AT43" s="765"/>
      <c r="AU43" s="766"/>
      <c r="AV43" s="711">
        <f>VLOOKUP($F43,config!$A$3:$E$25,5,FALSE)</f>
        <v>0</v>
      </c>
      <c r="AW43" s="711"/>
      <c r="AX43" s="711"/>
      <c r="AY43" s="711"/>
      <c r="AZ43" s="711"/>
      <c r="BA43" s="711">
        <f>VLOOKUP($F43,config!$A$3:$E$25,4,FALSE)</f>
        <v>1.3888888888888888E-2</v>
      </c>
      <c r="BB43" s="711"/>
      <c r="BC43" s="711"/>
      <c r="BD43" s="711"/>
      <c r="BE43" s="711"/>
      <c r="BF43" s="711">
        <f t="shared" ref="BF43" si="20">AF43*AN43*AS43</f>
        <v>4.8611111111111112E-2</v>
      </c>
      <c r="BG43" s="711"/>
      <c r="BH43" s="711"/>
      <c r="BI43" s="711"/>
      <c r="BJ43" s="711"/>
      <c r="BK43" s="711">
        <f t="shared" ref="BK43" si="21">BF43+BA43+AV43</f>
        <v>6.25E-2</v>
      </c>
      <c r="BL43" s="711"/>
      <c r="BM43" s="711"/>
      <c r="BN43" s="711"/>
      <c r="BO43" s="711"/>
      <c r="BP43" s="711">
        <f t="shared" ref="BP43" si="22">A43+BF43</f>
        <v>0.78819444444444453</v>
      </c>
      <c r="BQ43" s="711"/>
      <c r="BR43" s="711"/>
      <c r="BS43" s="711"/>
      <c r="BT43" s="711"/>
      <c r="BU43" s="2"/>
      <c r="BV43" s="767"/>
      <c r="BW43" s="767"/>
      <c r="BX43" s="767"/>
      <c r="BY43" s="725"/>
      <c r="BZ43" s="726"/>
      <c r="CA43" s="726"/>
      <c r="CB43" s="726"/>
      <c r="CC43" s="726"/>
      <c r="CD43" s="726"/>
      <c r="CE43" s="726"/>
      <c r="CF43" s="726"/>
      <c r="CG43" s="727"/>
      <c r="CH43" s="2"/>
      <c r="CI43" s="710">
        <v>6.9444444444444447E-4</v>
      </c>
      <c r="CJ43" s="710"/>
      <c r="CK43" s="710"/>
      <c r="CL43" s="710"/>
      <c r="CM43" s="710"/>
      <c r="CN43" s="710"/>
      <c r="CO43" s="710"/>
      <c r="CP43" s="710"/>
      <c r="CQ43" s="710"/>
      <c r="CR43" s="710"/>
      <c r="CS43" s="2"/>
      <c r="CT43" s="710">
        <f>$A43+($BF43/AS43)</f>
        <v>0.74930555555555556</v>
      </c>
      <c r="CU43" s="710"/>
      <c r="CV43" s="710"/>
      <c r="CW43" s="710"/>
      <c r="CX43" s="710"/>
      <c r="CY43" s="712">
        <f>$A43+($BF43/AS43*2)</f>
        <v>0.75902777777777786</v>
      </c>
      <c r="CZ43" s="713"/>
      <c r="DA43" s="713"/>
      <c r="DB43" s="713"/>
      <c r="DC43" s="714"/>
      <c r="DD43" s="712">
        <f>$A43+($BF43/AS43*3)</f>
        <v>0.76875000000000004</v>
      </c>
      <c r="DE43" s="713"/>
      <c r="DF43" s="713"/>
      <c r="DG43" s="713"/>
      <c r="DH43" s="714"/>
      <c r="DI43" s="712">
        <f>$A43+($BF43/AS43*4)</f>
        <v>0.77847222222222223</v>
      </c>
      <c r="DJ43" s="713"/>
      <c r="DK43" s="713"/>
      <c r="DL43" s="713"/>
      <c r="DM43" s="714"/>
      <c r="DN43" s="712">
        <f>$A43+($BF43/AS43*5)</f>
        <v>0.78819444444444453</v>
      </c>
      <c r="DO43" s="713"/>
      <c r="DP43" s="713"/>
      <c r="DQ43" s="713"/>
      <c r="DR43" s="714"/>
      <c r="DS43" s="2"/>
      <c r="DT43" s="710">
        <v>6.25E-2</v>
      </c>
      <c r="DU43" s="710"/>
      <c r="DV43" s="710"/>
      <c r="DW43" s="710"/>
      <c r="DX43" s="710"/>
      <c r="DY43" s="711">
        <f t="shared" ref="DY43" si="23">A43-DT43</f>
        <v>0.67708333333333337</v>
      </c>
      <c r="DZ43" s="711"/>
      <c r="EA43" s="711"/>
      <c r="EB43" s="711"/>
      <c r="EC43" s="711"/>
      <c r="ED43" s="711">
        <f t="shared" si="3"/>
        <v>0.7152777777777779</v>
      </c>
      <c r="EE43" s="711"/>
      <c r="EF43" s="711"/>
      <c r="EG43" s="711"/>
      <c r="EH43" s="711"/>
      <c r="EI43" s="710">
        <v>6.9444444444444397E-3</v>
      </c>
      <c r="EJ43" s="710"/>
      <c r="EK43" s="710"/>
      <c r="EL43" s="710"/>
      <c r="EM43" s="710"/>
      <c r="EN43" s="711">
        <f t="shared" si="4"/>
        <v>0.72222222222222232</v>
      </c>
      <c r="EO43" s="711"/>
      <c r="EP43" s="711"/>
      <c r="EQ43" s="711"/>
      <c r="ER43" s="711"/>
      <c r="ES43" s="712">
        <v>6.9444444444444447E-4</v>
      </c>
      <c r="ET43" s="713"/>
      <c r="EU43" s="713"/>
      <c r="EV43" s="713"/>
      <c r="EW43" s="714"/>
      <c r="EX43" s="712">
        <v>2.7777777777777779E-3</v>
      </c>
      <c r="EY43" s="713"/>
      <c r="EZ43" s="713"/>
      <c r="FA43" s="713"/>
      <c r="FB43" s="714"/>
      <c r="FC43" s="715">
        <f t="shared" ref="FC43" si="24">A43-AV43-BA43</f>
        <v>0.72569444444444453</v>
      </c>
      <c r="FD43" s="716"/>
      <c r="FE43" s="716"/>
      <c r="FF43" s="716"/>
      <c r="FG43" s="717"/>
      <c r="FH43" s="710" t="s">
        <v>240</v>
      </c>
      <c r="FI43" s="710"/>
      <c r="FJ43" s="710"/>
      <c r="FK43" s="710"/>
      <c r="FL43" s="710"/>
      <c r="FM43" s="708"/>
      <c r="FN43" s="708"/>
      <c r="FO43" s="708"/>
      <c r="FP43" s="708"/>
      <c r="FQ43" s="708"/>
      <c r="FR43" s="718"/>
      <c r="FS43" s="719"/>
      <c r="FT43" s="719"/>
      <c r="FU43" s="719"/>
      <c r="FV43" s="719"/>
      <c r="FW43" s="719"/>
      <c r="FX43" s="719"/>
      <c r="FY43" s="719"/>
      <c r="FZ43" s="719"/>
      <c r="GA43" s="720"/>
      <c r="GB43" s="710"/>
      <c r="GC43" s="710"/>
      <c r="GD43" s="710"/>
      <c r="GE43" s="710"/>
      <c r="GF43" s="710"/>
    </row>
    <row r="44" spans="1:188" x14ac:dyDescent="0.2">
      <c r="A44" s="768">
        <v>0.73402777777777783</v>
      </c>
      <c r="B44" s="768"/>
      <c r="C44" s="768"/>
      <c r="D44" s="768"/>
      <c r="E44" s="768"/>
      <c r="F44" s="769" t="s">
        <v>17</v>
      </c>
      <c r="G44" s="770"/>
      <c r="H44" s="770"/>
      <c r="I44" s="770"/>
      <c r="J44" s="770"/>
      <c r="K44" s="770"/>
      <c r="L44" s="770"/>
      <c r="M44" s="770"/>
      <c r="N44" s="771"/>
      <c r="O44" s="749" t="s">
        <v>236</v>
      </c>
      <c r="P44" s="750"/>
      <c r="Q44" s="750"/>
      <c r="R44" s="750"/>
      <c r="S44" s="750"/>
      <c r="T44" s="750"/>
      <c r="U44" s="750"/>
      <c r="V44" s="750"/>
      <c r="W44" s="750"/>
      <c r="X44" s="750"/>
      <c r="Y44" s="750"/>
      <c r="Z44" s="751"/>
      <c r="AA44" s="758" t="s">
        <v>248</v>
      </c>
      <c r="AB44" s="759"/>
      <c r="AC44" s="759"/>
      <c r="AD44" s="759"/>
      <c r="AE44" s="760"/>
      <c r="AF44" s="761">
        <v>12</v>
      </c>
      <c r="AG44" s="761"/>
      <c r="AH44" s="761"/>
      <c r="AI44" s="761"/>
      <c r="AJ44" s="762"/>
      <c r="AK44" s="762"/>
      <c r="AL44" s="762"/>
      <c r="AM44" s="762"/>
      <c r="AN44" s="711">
        <f>VLOOKUP(F44,config!A$3:C$25,3,FALSE)</f>
        <v>9.0277777777777787E-3</v>
      </c>
      <c r="AO44" s="711"/>
      <c r="AP44" s="711"/>
      <c r="AQ44" s="711"/>
      <c r="AR44" s="711"/>
      <c r="AS44" s="764">
        <v>1</v>
      </c>
      <c r="AT44" s="765"/>
      <c r="AU44" s="766"/>
      <c r="AV44" s="711">
        <f>VLOOKUP($F44,config!$A$3:$E$25,5,FALSE)</f>
        <v>0</v>
      </c>
      <c r="AW44" s="711"/>
      <c r="AX44" s="711"/>
      <c r="AY44" s="711"/>
      <c r="AZ44" s="711"/>
      <c r="BA44" s="711">
        <f>VLOOKUP($F44,config!$A$3:$E$25,4,FALSE)</f>
        <v>3.125E-2</v>
      </c>
      <c r="BB44" s="711"/>
      <c r="BC44" s="711"/>
      <c r="BD44" s="711"/>
      <c r="BE44" s="711"/>
      <c r="BF44" s="711">
        <f>AF44*AN44*AS44</f>
        <v>0.10833333333333334</v>
      </c>
      <c r="BG44" s="711"/>
      <c r="BH44" s="711"/>
      <c r="BI44" s="711"/>
      <c r="BJ44" s="711"/>
      <c r="BK44" s="711">
        <f>BF44+BA44+AV44</f>
        <v>0.13958333333333334</v>
      </c>
      <c r="BL44" s="711"/>
      <c r="BM44" s="711"/>
      <c r="BN44" s="711"/>
      <c r="BO44" s="711"/>
      <c r="BP44" s="711">
        <f>A44+BF44</f>
        <v>0.84236111111111112</v>
      </c>
      <c r="BQ44" s="711"/>
      <c r="BR44" s="711"/>
      <c r="BS44" s="711"/>
      <c r="BT44" s="711"/>
      <c r="BU44" s="2"/>
      <c r="BV44" s="767"/>
      <c r="BW44" s="767"/>
      <c r="BX44" s="767"/>
      <c r="BY44" s="725"/>
      <c r="BZ44" s="726"/>
      <c r="CA44" s="726"/>
      <c r="CB44" s="726"/>
      <c r="CC44" s="726"/>
      <c r="CD44" s="726"/>
      <c r="CE44" s="726"/>
      <c r="CF44" s="726"/>
      <c r="CG44" s="727"/>
      <c r="CH44" s="2"/>
      <c r="CI44" s="710">
        <v>6.9444444444444447E-4</v>
      </c>
      <c r="CJ44" s="710"/>
      <c r="CK44" s="710"/>
      <c r="CL44" s="710"/>
      <c r="CM44" s="710"/>
      <c r="CN44" s="710"/>
      <c r="CO44" s="710"/>
      <c r="CP44" s="710"/>
      <c r="CQ44" s="710"/>
      <c r="CR44" s="710"/>
      <c r="CS44" s="2"/>
      <c r="CT44" s="710">
        <f>$A44+($BF44/6)</f>
        <v>0.75208333333333344</v>
      </c>
      <c r="CU44" s="710"/>
      <c r="CV44" s="710"/>
      <c r="CW44" s="710"/>
      <c r="CX44" s="710"/>
      <c r="CY44" s="712">
        <f>$A44+($BF44/6*2)</f>
        <v>0.77013888888888893</v>
      </c>
      <c r="CZ44" s="713"/>
      <c r="DA44" s="713"/>
      <c r="DB44" s="713"/>
      <c r="DC44" s="714"/>
      <c r="DD44" s="712">
        <f>$A44+($BF44/6*3)</f>
        <v>0.78819444444444453</v>
      </c>
      <c r="DE44" s="713"/>
      <c r="DF44" s="713"/>
      <c r="DG44" s="713"/>
      <c r="DH44" s="714"/>
      <c r="DI44" s="712">
        <f>$A44+($BF44/6*4)</f>
        <v>0.80625000000000002</v>
      </c>
      <c r="DJ44" s="713"/>
      <c r="DK44" s="713"/>
      <c r="DL44" s="713"/>
      <c r="DM44" s="714"/>
      <c r="DN44" s="712">
        <f>$A44+($BF44/6*5)</f>
        <v>0.82430555555555562</v>
      </c>
      <c r="DO44" s="713"/>
      <c r="DP44" s="713"/>
      <c r="DQ44" s="713"/>
      <c r="DR44" s="714"/>
      <c r="DS44" s="2"/>
      <c r="DT44" s="710">
        <v>6.25E-2</v>
      </c>
      <c r="DU44" s="710"/>
      <c r="DV44" s="710"/>
      <c r="DW44" s="710"/>
      <c r="DX44" s="710"/>
      <c r="DY44" s="711">
        <f>A44-DT44</f>
        <v>0.67152777777777783</v>
      </c>
      <c r="DZ44" s="711"/>
      <c r="EA44" s="711"/>
      <c r="EB44" s="711"/>
      <c r="EC44" s="711"/>
      <c r="ED44" s="711">
        <f t="shared" si="3"/>
        <v>0.6923611111111112</v>
      </c>
      <c r="EE44" s="711"/>
      <c r="EF44" s="711"/>
      <c r="EG44" s="711"/>
      <c r="EH44" s="711"/>
      <c r="EI44" s="710">
        <v>6.9444444444444397E-3</v>
      </c>
      <c r="EJ44" s="710"/>
      <c r="EK44" s="710"/>
      <c r="EL44" s="710"/>
      <c r="EM44" s="710"/>
      <c r="EN44" s="711">
        <f t="shared" si="4"/>
        <v>0.69930555555555562</v>
      </c>
      <c r="EO44" s="711"/>
      <c r="EP44" s="711"/>
      <c r="EQ44" s="711"/>
      <c r="ER44" s="711"/>
      <c r="ES44" s="712">
        <v>6.9444444444444447E-4</v>
      </c>
      <c r="ET44" s="713"/>
      <c r="EU44" s="713"/>
      <c r="EV44" s="713"/>
      <c r="EW44" s="714"/>
      <c r="EX44" s="712">
        <v>2.7777777777777779E-3</v>
      </c>
      <c r="EY44" s="713"/>
      <c r="EZ44" s="713"/>
      <c r="FA44" s="713"/>
      <c r="FB44" s="714"/>
      <c r="FC44" s="715">
        <f>A44-AV44-BA44</f>
        <v>0.70277777777777783</v>
      </c>
      <c r="FD44" s="716"/>
      <c r="FE44" s="716"/>
      <c r="FF44" s="716"/>
      <c r="FG44" s="717"/>
      <c r="FH44" s="710" t="s">
        <v>240</v>
      </c>
      <c r="FI44" s="710"/>
      <c r="FJ44" s="710"/>
      <c r="FK44" s="710"/>
      <c r="FL44" s="710"/>
      <c r="FM44" s="708"/>
      <c r="FN44" s="708"/>
      <c r="FO44" s="708"/>
      <c r="FP44" s="708"/>
      <c r="FQ44" s="708"/>
      <c r="FR44" s="718"/>
      <c r="FS44" s="719"/>
      <c r="FT44" s="719"/>
      <c r="FU44" s="719"/>
      <c r="FV44" s="719"/>
      <c r="FW44" s="719"/>
      <c r="FX44" s="719"/>
      <c r="FY44" s="719"/>
      <c r="FZ44" s="719"/>
      <c r="GA44" s="720"/>
      <c r="GB44" s="710"/>
      <c r="GC44" s="710"/>
      <c r="GD44" s="710"/>
      <c r="GE44" s="710"/>
      <c r="GF44" s="710"/>
    </row>
    <row r="45" spans="1:188" x14ac:dyDescent="0.2">
      <c r="A45" s="768">
        <v>0.8125</v>
      </c>
      <c r="B45" s="768"/>
      <c r="C45" s="768"/>
      <c r="D45" s="768"/>
      <c r="E45" s="768"/>
      <c r="F45" s="769" t="s">
        <v>19</v>
      </c>
      <c r="G45" s="770"/>
      <c r="H45" s="770"/>
      <c r="I45" s="770"/>
      <c r="J45" s="770"/>
      <c r="K45" s="770"/>
      <c r="L45" s="770"/>
      <c r="M45" s="770"/>
      <c r="N45" s="771"/>
      <c r="O45" s="746" t="s">
        <v>243</v>
      </c>
      <c r="P45" s="747"/>
      <c r="Q45" s="747"/>
      <c r="R45" s="747"/>
      <c r="S45" s="747"/>
      <c r="T45" s="747"/>
      <c r="U45" s="747"/>
      <c r="V45" s="747"/>
      <c r="W45" s="747"/>
      <c r="X45" s="747"/>
      <c r="Y45" s="747"/>
      <c r="Z45" s="748"/>
      <c r="AA45" s="758" t="s">
        <v>248</v>
      </c>
      <c r="AB45" s="759"/>
      <c r="AC45" s="759"/>
      <c r="AD45" s="759"/>
      <c r="AE45" s="760"/>
      <c r="AF45" s="761">
        <v>13</v>
      </c>
      <c r="AG45" s="761"/>
      <c r="AH45" s="761"/>
      <c r="AI45" s="761"/>
      <c r="AJ45" s="762"/>
      <c r="AK45" s="762"/>
      <c r="AL45" s="762"/>
      <c r="AM45" s="762"/>
      <c r="AN45" s="711">
        <f>VLOOKUP(F45,config!A$3:C$25,3,FALSE)</f>
        <v>8.1018518518518516E-4</v>
      </c>
      <c r="AO45" s="711"/>
      <c r="AP45" s="711"/>
      <c r="AQ45" s="711"/>
      <c r="AR45" s="711"/>
      <c r="AS45" s="764">
        <v>5</v>
      </c>
      <c r="AT45" s="765"/>
      <c r="AU45" s="766"/>
      <c r="AV45" s="711">
        <f>VLOOKUP($F45,config!$A$3:$E$25,5,FALSE)</f>
        <v>0</v>
      </c>
      <c r="AW45" s="711"/>
      <c r="AX45" s="711"/>
      <c r="AY45" s="711"/>
      <c r="AZ45" s="711"/>
      <c r="BA45" s="711">
        <f>VLOOKUP($F45,config!$A$3:$E$25,4,FALSE)</f>
        <v>1.3888888888888888E-2</v>
      </c>
      <c r="BB45" s="711"/>
      <c r="BC45" s="711"/>
      <c r="BD45" s="711"/>
      <c r="BE45" s="711"/>
      <c r="BF45" s="711">
        <f>AF45*AN45*AS45</f>
        <v>5.2662037037037035E-2</v>
      </c>
      <c r="BG45" s="711"/>
      <c r="BH45" s="711"/>
      <c r="BI45" s="711"/>
      <c r="BJ45" s="711"/>
      <c r="BK45" s="711">
        <f>BF45+BA45+AV45</f>
        <v>6.655092592592593E-2</v>
      </c>
      <c r="BL45" s="711"/>
      <c r="BM45" s="711"/>
      <c r="BN45" s="711"/>
      <c r="BO45" s="711"/>
      <c r="BP45" s="711">
        <f>A45+BF45</f>
        <v>0.86516203703703698</v>
      </c>
      <c r="BQ45" s="711"/>
      <c r="BR45" s="711"/>
      <c r="BS45" s="711"/>
      <c r="BT45" s="711"/>
      <c r="BU45" s="2"/>
      <c r="BV45" s="767"/>
      <c r="BW45" s="767"/>
      <c r="BX45" s="767"/>
      <c r="BY45" s="725"/>
      <c r="BZ45" s="726"/>
      <c r="CA45" s="726"/>
      <c r="CB45" s="726"/>
      <c r="CC45" s="726"/>
      <c r="CD45" s="726"/>
      <c r="CE45" s="726"/>
      <c r="CF45" s="726"/>
      <c r="CG45" s="727"/>
      <c r="CH45" s="2"/>
      <c r="CI45" s="710">
        <v>6.9444444444444447E-4</v>
      </c>
      <c r="CJ45" s="710"/>
      <c r="CK45" s="710"/>
      <c r="CL45" s="710"/>
      <c r="CM45" s="710"/>
      <c r="CN45" s="710"/>
      <c r="CO45" s="710"/>
      <c r="CP45" s="710"/>
      <c r="CQ45" s="710"/>
      <c r="CR45" s="710"/>
      <c r="CS45" s="2"/>
      <c r="CT45" s="710">
        <f>$A45+($BF45/AS45)</f>
        <v>0.82303240740740735</v>
      </c>
      <c r="CU45" s="710"/>
      <c r="CV45" s="710"/>
      <c r="CW45" s="710"/>
      <c r="CX45" s="710"/>
      <c r="CY45" s="712">
        <f>$A45+($BF45/AS45*2)</f>
        <v>0.83356481481481481</v>
      </c>
      <c r="CZ45" s="713"/>
      <c r="DA45" s="713"/>
      <c r="DB45" s="713"/>
      <c r="DC45" s="714"/>
      <c r="DD45" s="712">
        <f>$A45+($BF45/AS45*3)</f>
        <v>0.84409722222222228</v>
      </c>
      <c r="DE45" s="713"/>
      <c r="DF45" s="713"/>
      <c r="DG45" s="713"/>
      <c r="DH45" s="714"/>
      <c r="DI45" s="712">
        <f>$A45+($BF45/AS45*4)</f>
        <v>0.85462962962962963</v>
      </c>
      <c r="DJ45" s="713"/>
      <c r="DK45" s="713"/>
      <c r="DL45" s="713"/>
      <c r="DM45" s="714"/>
      <c r="DN45" s="712">
        <f>$A45+($BF45/AS45*5)</f>
        <v>0.86516203703703698</v>
      </c>
      <c r="DO45" s="713"/>
      <c r="DP45" s="713"/>
      <c r="DQ45" s="713"/>
      <c r="DR45" s="714"/>
      <c r="DS45" s="2"/>
      <c r="DT45" s="710">
        <v>6.25E-2</v>
      </c>
      <c r="DU45" s="710"/>
      <c r="DV45" s="710"/>
      <c r="DW45" s="710"/>
      <c r="DX45" s="710"/>
      <c r="DY45" s="711">
        <f>A45-DT45</f>
        <v>0.75</v>
      </c>
      <c r="DZ45" s="711"/>
      <c r="EA45" s="711"/>
      <c r="EB45" s="711"/>
      <c r="EC45" s="711"/>
      <c r="ED45" s="711">
        <f t="shared" si="3"/>
        <v>0.78819444444444453</v>
      </c>
      <c r="EE45" s="711"/>
      <c r="EF45" s="711"/>
      <c r="EG45" s="711"/>
      <c r="EH45" s="711"/>
      <c r="EI45" s="710">
        <v>6.9444444444444397E-3</v>
      </c>
      <c r="EJ45" s="710"/>
      <c r="EK45" s="710"/>
      <c r="EL45" s="710"/>
      <c r="EM45" s="710"/>
      <c r="EN45" s="711">
        <f t="shared" si="4"/>
        <v>0.79513888888888895</v>
      </c>
      <c r="EO45" s="711"/>
      <c r="EP45" s="711"/>
      <c r="EQ45" s="711"/>
      <c r="ER45" s="711"/>
      <c r="ES45" s="712">
        <v>6.9444444444444447E-4</v>
      </c>
      <c r="ET45" s="713"/>
      <c r="EU45" s="713"/>
      <c r="EV45" s="713"/>
      <c r="EW45" s="714"/>
      <c r="EX45" s="712">
        <v>2.7777777777777779E-3</v>
      </c>
      <c r="EY45" s="713"/>
      <c r="EZ45" s="713"/>
      <c r="FA45" s="713"/>
      <c r="FB45" s="714"/>
      <c r="FC45" s="715">
        <f>A45-AV45-BA45</f>
        <v>0.79861111111111116</v>
      </c>
      <c r="FD45" s="716"/>
      <c r="FE45" s="716"/>
      <c r="FF45" s="716"/>
      <c r="FG45" s="717"/>
      <c r="FH45" s="710" t="s">
        <v>240</v>
      </c>
      <c r="FI45" s="710"/>
      <c r="FJ45" s="710"/>
      <c r="FK45" s="710"/>
      <c r="FL45" s="710"/>
      <c r="FM45" s="708"/>
      <c r="FN45" s="708"/>
      <c r="FO45" s="708"/>
      <c r="FP45" s="708"/>
      <c r="FQ45" s="708"/>
      <c r="FR45" s="718"/>
      <c r="FS45" s="719"/>
      <c r="FT45" s="719"/>
      <c r="FU45" s="719"/>
      <c r="FV45" s="719"/>
      <c r="FW45" s="719"/>
      <c r="FX45" s="719"/>
      <c r="FY45" s="719"/>
      <c r="FZ45" s="719"/>
      <c r="GA45" s="720"/>
      <c r="GB45" s="710"/>
      <c r="GC45" s="710"/>
      <c r="GD45" s="710"/>
      <c r="GE45" s="710"/>
      <c r="GF45" s="710"/>
    </row>
    <row r="46" spans="1:188" x14ac:dyDescent="0.2">
      <c r="A46" s="768">
        <v>0.85069444444444453</v>
      </c>
      <c r="B46" s="768"/>
      <c r="C46" s="768"/>
      <c r="D46" s="768"/>
      <c r="E46" s="768"/>
      <c r="F46" s="769" t="s">
        <v>24</v>
      </c>
      <c r="G46" s="770"/>
      <c r="H46" s="770"/>
      <c r="I46" s="770"/>
      <c r="J46" s="770"/>
      <c r="K46" s="770"/>
      <c r="L46" s="770"/>
      <c r="M46" s="770"/>
      <c r="N46" s="771"/>
      <c r="O46" s="749" t="s">
        <v>236</v>
      </c>
      <c r="P46" s="750"/>
      <c r="Q46" s="750"/>
      <c r="R46" s="750"/>
      <c r="S46" s="750"/>
      <c r="T46" s="750"/>
      <c r="U46" s="750"/>
      <c r="V46" s="750"/>
      <c r="W46" s="750"/>
      <c r="X46" s="750"/>
      <c r="Y46" s="750"/>
      <c r="Z46" s="751"/>
      <c r="AA46" s="758" t="s">
        <v>248</v>
      </c>
      <c r="AB46" s="759"/>
      <c r="AC46" s="759"/>
      <c r="AD46" s="759"/>
      <c r="AE46" s="760"/>
      <c r="AF46" s="761">
        <v>12</v>
      </c>
      <c r="AG46" s="761"/>
      <c r="AH46" s="761"/>
      <c r="AI46" s="761"/>
      <c r="AJ46" s="762"/>
      <c r="AK46" s="762"/>
      <c r="AL46" s="762"/>
      <c r="AM46" s="762"/>
      <c r="AN46" s="711">
        <f>VLOOKUP(F46,config!A$3:C$25,3,FALSE)</f>
        <v>8.1018518518518516E-4</v>
      </c>
      <c r="AO46" s="711"/>
      <c r="AP46" s="711"/>
      <c r="AQ46" s="711"/>
      <c r="AR46" s="711"/>
      <c r="AS46" s="764">
        <v>5</v>
      </c>
      <c r="AT46" s="765"/>
      <c r="AU46" s="766"/>
      <c r="AV46" s="711">
        <f>VLOOKUP($F46,config!$A$3:$E$25,5,FALSE)</f>
        <v>0</v>
      </c>
      <c r="AW46" s="711"/>
      <c r="AX46" s="711"/>
      <c r="AY46" s="711"/>
      <c r="AZ46" s="711"/>
      <c r="BA46" s="711">
        <f>VLOOKUP($F46,config!$A$3:$E$25,4,FALSE)</f>
        <v>1.3888888888888888E-2</v>
      </c>
      <c r="BB46" s="711"/>
      <c r="BC46" s="711"/>
      <c r="BD46" s="711"/>
      <c r="BE46" s="711"/>
      <c r="BF46" s="711">
        <f t="shared" ref="BF46" si="25">AF46*AN46*AS46</f>
        <v>4.8611111111111112E-2</v>
      </c>
      <c r="BG46" s="711"/>
      <c r="BH46" s="711"/>
      <c r="BI46" s="711"/>
      <c r="BJ46" s="711"/>
      <c r="BK46" s="711">
        <f t="shared" ref="BK46" si="26">BF46+BA46+AV46</f>
        <v>6.25E-2</v>
      </c>
      <c r="BL46" s="711"/>
      <c r="BM46" s="711"/>
      <c r="BN46" s="711"/>
      <c r="BO46" s="711"/>
      <c r="BP46" s="711">
        <f t="shared" ref="BP46" si="27">A46+BF46</f>
        <v>0.89930555555555569</v>
      </c>
      <c r="BQ46" s="711"/>
      <c r="BR46" s="711"/>
      <c r="BS46" s="711"/>
      <c r="BT46" s="711"/>
      <c r="BU46" s="2"/>
      <c r="BV46" s="767"/>
      <c r="BW46" s="767"/>
      <c r="BX46" s="767"/>
      <c r="BY46" s="725"/>
      <c r="BZ46" s="726"/>
      <c r="CA46" s="726"/>
      <c r="CB46" s="726"/>
      <c r="CC46" s="726"/>
      <c r="CD46" s="726"/>
      <c r="CE46" s="726"/>
      <c r="CF46" s="726"/>
      <c r="CG46" s="727"/>
      <c r="CH46" s="2"/>
      <c r="CI46" s="710">
        <v>6.9444444444444447E-4</v>
      </c>
      <c r="CJ46" s="710"/>
      <c r="CK46" s="710"/>
      <c r="CL46" s="710"/>
      <c r="CM46" s="710"/>
      <c r="CN46" s="710"/>
      <c r="CO46" s="710"/>
      <c r="CP46" s="710"/>
      <c r="CQ46" s="710"/>
      <c r="CR46" s="710"/>
      <c r="CS46" s="2"/>
      <c r="CT46" s="710">
        <f t="shared" ref="CT46" si="28">$A46+($BF46/AS46)</f>
        <v>0.86041666666666672</v>
      </c>
      <c r="CU46" s="710"/>
      <c r="CV46" s="710"/>
      <c r="CW46" s="710"/>
      <c r="CX46" s="710"/>
      <c r="CY46" s="712">
        <f t="shared" ref="CY46" si="29">$A46+($BF46/AS46*2)</f>
        <v>0.87013888888888902</v>
      </c>
      <c r="CZ46" s="713"/>
      <c r="DA46" s="713"/>
      <c r="DB46" s="713"/>
      <c r="DC46" s="714"/>
      <c r="DD46" s="712">
        <f t="shared" ref="DD46" si="30">$A46+($BF46/AS46*3)</f>
        <v>0.8798611111111112</v>
      </c>
      <c r="DE46" s="713"/>
      <c r="DF46" s="713"/>
      <c r="DG46" s="713"/>
      <c r="DH46" s="714"/>
      <c r="DI46" s="712">
        <f t="shared" ref="DI46" si="31">$A46+($BF46/AS46*4)</f>
        <v>0.88958333333333339</v>
      </c>
      <c r="DJ46" s="713"/>
      <c r="DK46" s="713"/>
      <c r="DL46" s="713"/>
      <c r="DM46" s="714"/>
      <c r="DN46" s="712">
        <f t="shared" ref="DN46" si="32">$A46+($BF46/AS46*5)</f>
        <v>0.89930555555555569</v>
      </c>
      <c r="DO46" s="713"/>
      <c r="DP46" s="713"/>
      <c r="DQ46" s="713"/>
      <c r="DR46" s="714"/>
      <c r="DS46" s="2"/>
      <c r="DT46" s="710">
        <v>6.25E-2</v>
      </c>
      <c r="DU46" s="710"/>
      <c r="DV46" s="710"/>
      <c r="DW46" s="710"/>
      <c r="DX46" s="710"/>
      <c r="DY46" s="711">
        <f t="shared" ref="DY46" si="33">A46-DT46</f>
        <v>0.78819444444444453</v>
      </c>
      <c r="DZ46" s="711"/>
      <c r="EA46" s="711"/>
      <c r="EB46" s="711"/>
      <c r="EC46" s="711"/>
      <c r="ED46" s="711">
        <f t="shared" si="3"/>
        <v>0.82638888888888906</v>
      </c>
      <c r="EE46" s="711"/>
      <c r="EF46" s="711"/>
      <c r="EG46" s="711"/>
      <c r="EH46" s="711"/>
      <c r="EI46" s="710">
        <v>6.9444444444444397E-3</v>
      </c>
      <c r="EJ46" s="710"/>
      <c r="EK46" s="710"/>
      <c r="EL46" s="710"/>
      <c r="EM46" s="710"/>
      <c r="EN46" s="711">
        <f t="shared" si="4"/>
        <v>0.83333333333333348</v>
      </c>
      <c r="EO46" s="711"/>
      <c r="EP46" s="711"/>
      <c r="EQ46" s="711"/>
      <c r="ER46" s="711"/>
      <c r="ES46" s="712">
        <v>6.9444444444444447E-4</v>
      </c>
      <c r="ET46" s="713"/>
      <c r="EU46" s="713"/>
      <c r="EV46" s="713"/>
      <c r="EW46" s="714"/>
      <c r="EX46" s="712">
        <v>2.7777777777777779E-3</v>
      </c>
      <c r="EY46" s="713"/>
      <c r="EZ46" s="713"/>
      <c r="FA46" s="713"/>
      <c r="FB46" s="714"/>
      <c r="FC46" s="715">
        <f t="shared" ref="FC46" si="34">A46-AV46-BA46</f>
        <v>0.83680555555555569</v>
      </c>
      <c r="FD46" s="716"/>
      <c r="FE46" s="716"/>
      <c r="FF46" s="716"/>
      <c r="FG46" s="717"/>
      <c r="FH46" s="710" t="s">
        <v>240</v>
      </c>
      <c r="FI46" s="710"/>
      <c r="FJ46" s="710"/>
      <c r="FK46" s="710"/>
      <c r="FL46" s="710"/>
      <c r="FM46" s="708"/>
      <c r="FN46" s="708"/>
      <c r="FO46" s="708"/>
      <c r="FP46" s="708"/>
      <c r="FQ46" s="708"/>
      <c r="FR46" s="718"/>
      <c r="FS46" s="719"/>
      <c r="FT46" s="719"/>
      <c r="FU46" s="719"/>
      <c r="FV46" s="719"/>
      <c r="FW46" s="719"/>
      <c r="FX46" s="719"/>
      <c r="FY46" s="719"/>
      <c r="FZ46" s="719"/>
      <c r="GA46" s="720"/>
      <c r="GB46" s="710"/>
      <c r="GC46" s="710"/>
      <c r="GD46" s="710"/>
      <c r="GE46" s="710"/>
      <c r="GF46" s="710"/>
    </row>
    <row r="47" spans="1:188" ht="12" customHeight="1" x14ac:dyDescent="0.25">
      <c r="A47" s="721">
        <v>0.61458333333333337</v>
      </c>
      <c r="B47" s="721"/>
      <c r="C47" s="721"/>
      <c r="D47" s="721"/>
      <c r="E47" s="721"/>
      <c r="F47" s="722" t="s">
        <v>27</v>
      </c>
      <c r="G47" s="723"/>
      <c r="H47" s="723"/>
      <c r="I47" s="723"/>
      <c r="J47" s="723"/>
      <c r="K47" s="723"/>
      <c r="L47" s="723"/>
      <c r="M47" s="723"/>
      <c r="N47" s="724"/>
      <c r="O47" s="725"/>
      <c r="P47" s="726"/>
      <c r="Q47" s="726"/>
      <c r="R47" s="726"/>
      <c r="S47" s="726"/>
      <c r="T47" s="726"/>
      <c r="U47" s="726"/>
      <c r="V47" s="726"/>
      <c r="W47" s="726"/>
      <c r="X47" s="726"/>
      <c r="Y47" s="726"/>
      <c r="Z47" s="727"/>
      <c r="AA47" s="728" t="s">
        <v>251</v>
      </c>
      <c r="AB47" s="729"/>
      <c r="AC47" s="730"/>
      <c r="AD47" s="729" t="s">
        <v>27</v>
      </c>
      <c r="AE47" s="730"/>
      <c r="AF47" s="731"/>
      <c r="AG47" s="732"/>
      <c r="AH47" s="732"/>
      <c r="AI47" s="733"/>
      <c r="AJ47" s="734"/>
      <c r="AK47" s="735"/>
      <c r="AL47" s="735"/>
      <c r="AM47" s="736"/>
      <c r="AN47" s="734"/>
      <c r="AO47" s="735"/>
      <c r="AP47" s="735"/>
      <c r="AQ47" s="735"/>
      <c r="AR47" s="736"/>
      <c r="AS47" s="509"/>
      <c r="AT47" s="510"/>
      <c r="AU47" s="510"/>
      <c r="AV47" s="737"/>
      <c r="AW47" s="737"/>
      <c r="AX47" s="737"/>
      <c r="AY47" s="737"/>
      <c r="AZ47" s="737"/>
      <c r="BA47" s="737"/>
      <c r="BB47" s="737"/>
      <c r="BC47" s="737"/>
      <c r="BD47" s="737"/>
      <c r="BE47" s="737"/>
      <c r="BF47" s="737"/>
      <c r="BG47" s="737"/>
      <c r="BH47" s="737"/>
      <c r="BI47" s="737"/>
      <c r="BJ47" s="737"/>
      <c r="BK47" s="738">
        <v>6.9444444444444441E-3</v>
      </c>
      <c r="BL47" s="739"/>
      <c r="BM47" s="739"/>
      <c r="BN47" s="739"/>
      <c r="BO47" s="740"/>
      <c r="BP47" s="741">
        <f t="shared" ref="BP47" si="35">A47+BK47</f>
        <v>0.62152777777777779</v>
      </c>
      <c r="BQ47" s="741"/>
      <c r="BR47" s="741"/>
      <c r="BS47" s="741"/>
      <c r="BT47" s="741"/>
      <c r="BU47" s="2"/>
      <c r="BV47" s="742"/>
      <c r="BW47" s="742"/>
      <c r="BX47" s="742"/>
      <c r="BY47" s="743"/>
      <c r="BZ47" s="744"/>
      <c r="CA47" s="744"/>
      <c r="CB47" s="744"/>
      <c r="CC47" s="744"/>
      <c r="CD47" s="744"/>
      <c r="CE47" s="744"/>
      <c r="CF47" s="744"/>
      <c r="CG47" s="745"/>
      <c r="CH47" s="2"/>
      <c r="CI47" s="737"/>
      <c r="CJ47" s="737"/>
      <c r="CK47" s="737"/>
      <c r="CL47" s="737"/>
      <c r="CM47" s="737"/>
      <c r="CN47" s="737"/>
      <c r="CO47" s="737"/>
      <c r="CP47" s="737"/>
      <c r="CQ47" s="737"/>
      <c r="CR47" s="737"/>
      <c r="CS47" s="2"/>
      <c r="CT47" s="708"/>
      <c r="CU47" s="708"/>
      <c r="CV47" s="708"/>
      <c r="CW47" s="708"/>
      <c r="CX47" s="708"/>
      <c r="CY47" s="708"/>
      <c r="CZ47" s="708"/>
      <c r="DA47" s="708"/>
      <c r="DB47" s="708"/>
      <c r="DC47" s="708"/>
      <c r="DD47" s="708"/>
      <c r="DE47" s="708"/>
      <c r="DF47" s="708"/>
      <c r="DG47" s="708"/>
      <c r="DH47" s="708"/>
      <c r="DI47" s="708"/>
      <c r="DJ47" s="708"/>
      <c r="DK47" s="708"/>
      <c r="DL47" s="708"/>
      <c r="DM47" s="708"/>
      <c r="DN47" s="708"/>
      <c r="DO47" s="708"/>
      <c r="DP47" s="708"/>
      <c r="DQ47" s="708"/>
      <c r="DR47" s="708"/>
      <c r="DS47" s="2"/>
      <c r="DT47" s="709"/>
      <c r="DU47" s="709"/>
      <c r="DV47" s="709"/>
      <c r="DW47" s="709"/>
      <c r="DX47" s="709"/>
      <c r="DY47" s="709"/>
      <c r="DZ47" s="709"/>
      <c r="EA47" s="709"/>
      <c r="EB47" s="709"/>
      <c r="EC47" s="709"/>
      <c r="ED47" s="711" t="s">
        <v>252</v>
      </c>
      <c r="EE47" s="711"/>
      <c r="EF47" s="711"/>
      <c r="EG47" s="711"/>
      <c r="EH47" s="711"/>
      <c r="EI47" s="710"/>
      <c r="EJ47" s="710"/>
      <c r="EK47" s="710"/>
      <c r="EL47" s="710"/>
      <c r="EM47" s="710"/>
      <c r="EN47" s="711"/>
      <c r="EO47" s="711"/>
      <c r="EP47" s="711"/>
      <c r="EQ47" s="711"/>
      <c r="ER47" s="711"/>
      <c r="ES47" s="712"/>
      <c r="ET47" s="713"/>
      <c r="EU47" s="713"/>
      <c r="EV47" s="713"/>
      <c r="EW47" s="714"/>
      <c r="EX47" s="712"/>
      <c r="EY47" s="713"/>
      <c r="EZ47" s="713"/>
      <c r="FA47" s="713"/>
      <c r="FB47" s="714"/>
      <c r="FC47" s="715"/>
      <c r="FD47" s="716"/>
      <c r="FE47" s="716"/>
      <c r="FF47" s="716"/>
      <c r="FG47" s="717"/>
      <c r="FH47" s="710" t="s">
        <v>240</v>
      </c>
      <c r="FI47" s="710"/>
      <c r="FJ47" s="710"/>
      <c r="FK47" s="710"/>
      <c r="FL47" s="710"/>
      <c r="FM47" s="708"/>
      <c r="FN47" s="708"/>
      <c r="FO47" s="708"/>
      <c r="FP47" s="708"/>
      <c r="FQ47" s="708"/>
      <c r="FR47" s="718"/>
      <c r="FS47" s="719"/>
      <c r="FT47" s="719"/>
      <c r="FU47" s="719"/>
      <c r="FV47" s="719"/>
      <c r="FW47" s="719"/>
      <c r="FX47" s="719"/>
      <c r="FY47" s="719"/>
      <c r="FZ47" s="719"/>
      <c r="GA47" s="720"/>
      <c r="GB47" s="710"/>
      <c r="GC47" s="710"/>
      <c r="GD47" s="710"/>
      <c r="GE47" s="710"/>
      <c r="GF47" s="710"/>
    </row>
    <row r="48" spans="1:188" ht="12" customHeight="1" x14ac:dyDescent="0.25">
      <c r="A48" s="721">
        <v>0.72569444444444453</v>
      </c>
      <c r="B48" s="721"/>
      <c r="C48" s="721"/>
      <c r="D48" s="721"/>
      <c r="E48" s="721"/>
      <c r="F48" s="722" t="s">
        <v>22</v>
      </c>
      <c r="G48" s="723"/>
      <c r="H48" s="723"/>
      <c r="I48" s="723"/>
      <c r="J48" s="723"/>
      <c r="K48" s="723"/>
      <c r="L48" s="723"/>
      <c r="M48" s="723"/>
      <c r="N48" s="724"/>
      <c r="O48" s="749" t="s">
        <v>236</v>
      </c>
      <c r="P48" s="750"/>
      <c r="Q48" s="750"/>
      <c r="R48" s="750"/>
      <c r="S48" s="750"/>
      <c r="T48" s="750"/>
      <c r="U48" s="750"/>
      <c r="V48" s="750"/>
      <c r="W48" s="750"/>
      <c r="X48" s="750"/>
      <c r="Y48" s="750"/>
      <c r="Z48" s="751"/>
      <c r="AA48" s="728" t="s">
        <v>251</v>
      </c>
      <c r="AB48" s="729"/>
      <c r="AC48" s="730"/>
      <c r="AD48" s="729">
        <v>1</v>
      </c>
      <c r="AE48" s="730"/>
      <c r="AF48" s="731"/>
      <c r="AG48" s="732"/>
      <c r="AH48" s="732"/>
      <c r="AI48" s="733"/>
      <c r="AJ48" s="734"/>
      <c r="AK48" s="735"/>
      <c r="AL48" s="735"/>
      <c r="AM48" s="736"/>
      <c r="AN48" s="734"/>
      <c r="AO48" s="735"/>
      <c r="AP48" s="735"/>
      <c r="AQ48" s="735"/>
      <c r="AR48" s="736"/>
      <c r="AS48" s="509"/>
      <c r="AT48" s="510"/>
      <c r="AU48" s="510"/>
      <c r="AV48" s="737"/>
      <c r="AW48" s="737"/>
      <c r="AX48" s="737"/>
      <c r="AY48" s="737"/>
      <c r="AZ48" s="737"/>
      <c r="BA48" s="737"/>
      <c r="BB48" s="737"/>
      <c r="BC48" s="737"/>
      <c r="BD48" s="737"/>
      <c r="BE48" s="737"/>
      <c r="BF48" s="737"/>
      <c r="BG48" s="737"/>
      <c r="BH48" s="737"/>
      <c r="BI48" s="737"/>
      <c r="BJ48" s="737"/>
      <c r="BK48" s="738">
        <v>1.736111111111111E-3</v>
      </c>
      <c r="BL48" s="739"/>
      <c r="BM48" s="739"/>
      <c r="BN48" s="739"/>
      <c r="BO48" s="740"/>
      <c r="BP48" s="741">
        <f>A48+BK48</f>
        <v>0.72743055555555569</v>
      </c>
      <c r="BQ48" s="741"/>
      <c r="BR48" s="741"/>
      <c r="BS48" s="741"/>
      <c r="BT48" s="741"/>
      <c r="BU48" s="2"/>
      <c r="BV48" s="742"/>
      <c r="BW48" s="742"/>
      <c r="BX48" s="742"/>
      <c r="BY48" s="743"/>
      <c r="BZ48" s="744"/>
      <c r="CA48" s="744"/>
      <c r="CB48" s="744"/>
      <c r="CC48" s="744"/>
      <c r="CD48" s="744"/>
      <c r="CE48" s="744"/>
      <c r="CF48" s="744"/>
      <c r="CG48" s="745"/>
      <c r="CH48" s="2"/>
      <c r="CI48" s="737"/>
      <c r="CJ48" s="737"/>
      <c r="CK48" s="737"/>
      <c r="CL48" s="737"/>
      <c r="CM48" s="737"/>
      <c r="CN48" s="737"/>
      <c r="CO48" s="737"/>
      <c r="CP48" s="737"/>
      <c r="CQ48" s="737"/>
      <c r="CR48" s="737"/>
      <c r="CS48" s="2"/>
      <c r="CT48" s="708"/>
      <c r="CU48" s="708"/>
      <c r="CV48" s="708"/>
      <c r="CW48" s="708"/>
      <c r="CX48" s="708"/>
      <c r="CY48" s="708"/>
      <c r="CZ48" s="708"/>
      <c r="DA48" s="708"/>
      <c r="DB48" s="708"/>
      <c r="DC48" s="708"/>
      <c r="DD48" s="708"/>
      <c r="DE48" s="708"/>
      <c r="DF48" s="708"/>
      <c r="DG48" s="708"/>
      <c r="DH48" s="708"/>
      <c r="DI48" s="708"/>
      <c r="DJ48" s="708"/>
      <c r="DK48" s="708"/>
      <c r="DL48" s="708"/>
      <c r="DM48" s="708"/>
      <c r="DN48" s="708"/>
      <c r="DO48" s="708"/>
      <c r="DP48" s="708"/>
      <c r="DQ48" s="708"/>
      <c r="DR48" s="708"/>
      <c r="DS48" s="2"/>
      <c r="DT48" s="709"/>
      <c r="DU48" s="709"/>
      <c r="DV48" s="709"/>
      <c r="DW48" s="709"/>
      <c r="DX48" s="709"/>
      <c r="DY48" s="709"/>
      <c r="DZ48" s="709"/>
      <c r="EA48" s="709"/>
      <c r="EB48" s="709"/>
      <c r="EC48" s="709"/>
      <c r="ED48" s="711" t="s">
        <v>252</v>
      </c>
      <c r="EE48" s="711"/>
      <c r="EF48" s="711"/>
      <c r="EG48" s="711"/>
      <c r="EH48" s="711"/>
      <c r="EI48" s="710"/>
      <c r="EJ48" s="710"/>
      <c r="EK48" s="710"/>
      <c r="EL48" s="710"/>
      <c r="EM48" s="710"/>
      <c r="EN48" s="711"/>
      <c r="EO48" s="711"/>
      <c r="EP48" s="711"/>
      <c r="EQ48" s="711"/>
      <c r="ER48" s="711"/>
      <c r="ES48" s="712"/>
      <c r="ET48" s="713"/>
      <c r="EU48" s="713"/>
      <c r="EV48" s="713"/>
      <c r="EW48" s="714"/>
      <c r="EX48" s="712"/>
      <c r="EY48" s="713"/>
      <c r="EZ48" s="713"/>
      <c r="FA48" s="713"/>
      <c r="FB48" s="714"/>
      <c r="FC48" s="715"/>
      <c r="FD48" s="716"/>
      <c r="FE48" s="716"/>
      <c r="FF48" s="716"/>
      <c r="FG48" s="717"/>
      <c r="FH48" s="710" t="s">
        <v>240</v>
      </c>
      <c r="FI48" s="710"/>
      <c r="FJ48" s="710"/>
      <c r="FK48" s="710"/>
      <c r="FL48" s="710"/>
      <c r="FM48" s="708"/>
      <c r="FN48" s="708"/>
      <c r="FO48" s="708"/>
      <c r="FP48" s="708"/>
      <c r="FQ48" s="708"/>
      <c r="FR48" s="718"/>
      <c r="FS48" s="719"/>
      <c r="FT48" s="719"/>
      <c r="FU48" s="719"/>
      <c r="FV48" s="719"/>
      <c r="FW48" s="719"/>
      <c r="FX48" s="719"/>
      <c r="FY48" s="719"/>
      <c r="FZ48" s="719"/>
      <c r="GA48" s="720"/>
      <c r="GB48" s="710"/>
      <c r="GC48" s="710"/>
      <c r="GD48" s="710"/>
      <c r="GE48" s="710"/>
      <c r="GF48" s="710"/>
    </row>
    <row r="49" spans="1:188" ht="12" customHeight="1" x14ac:dyDescent="0.25">
      <c r="A49" s="721">
        <v>0.78125</v>
      </c>
      <c r="B49" s="721"/>
      <c r="C49" s="721"/>
      <c r="D49" s="721"/>
      <c r="E49" s="721"/>
      <c r="F49" s="722" t="s">
        <v>15</v>
      </c>
      <c r="G49" s="723"/>
      <c r="H49" s="723"/>
      <c r="I49" s="723"/>
      <c r="J49" s="723"/>
      <c r="K49" s="723"/>
      <c r="L49" s="723"/>
      <c r="M49" s="723"/>
      <c r="N49" s="724"/>
      <c r="O49" s="746" t="s">
        <v>243</v>
      </c>
      <c r="P49" s="747"/>
      <c r="Q49" s="747"/>
      <c r="R49" s="747"/>
      <c r="S49" s="747"/>
      <c r="T49" s="747"/>
      <c r="U49" s="747"/>
      <c r="V49" s="747"/>
      <c r="W49" s="747"/>
      <c r="X49" s="747"/>
      <c r="Y49" s="747"/>
      <c r="Z49" s="748"/>
      <c r="AA49" s="728" t="s">
        <v>251</v>
      </c>
      <c r="AB49" s="729"/>
      <c r="AC49" s="730"/>
      <c r="AD49" s="729">
        <v>1</v>
      </c>
      <c r="AE49" s="730"/>
      <c r="AF49" s="731"/>
      <c r="AG49" s="732"/>
      <c r="AH49" s="732"/>
      <c r="AI49" s="733"/>
      <c r="AJ49" s="734"/>
      <c r="AK49" s="735"/>
      <c r="AL49" s="735"/>
      <c r="AM49" s="736"/>
      <c r="AN49" s="734"/>
      <c r="AO49" s="735"/>
      <c r="AP49" s="735"/>
      <c r="AQ49" s="735"/>
      <c r="AR49" s="736"/>
      <c r="AS49" s="509"/>
      <c r="AT49" s="510"/>
      <c r="AU49" s="510"/>
      <c r="AV49" s="737"/>
      <c r="AW49" s="737"/>
      <c r="AX49" s="737"/>
      <c r="AY49" s="737"/>
      <c r="AZ49" s="737"/>
      <c r="BA49" s="737"/>
      <c r="BB49" s="737"/>
      <c r="BC49" s="737"/>
      <c r="BD49" s="737"/>
      <c r="BE49" s="737"/>
      <c r="BF49" s="737"/>
      <c r="BG49" s="737"/>
      <c r="BH49" s="737"/>
      <c r="BI49" s="737"/>
      <c r="BJ49" s="737"/>
      <c r="BK49" s="738">
        <v>1.736111111111111E-3</v>
      </c>
      <c r="BL49" s="739"/>
      <c r="BM49" s="739"/>
      <c r="BN49" s="739"/>
      <c r="BO49" s="740"/>
      <c r="BP49" s="741">
        <f>A49+BK49</f>
        <v>0.78298611111111116</v>
      </c>
      <c r="BQ49" s="741"/>
      <c r="BR49" s="741"/>
      <c r="BS49" s="741"/>
      <c r="BT49" s="741"/>
      <c r="BU49" s="2"/>
      <c r="BV49" s="742"/>
      <c r="BW49" s="742"/>
      <c r="BX49" s="742"/>
      <c r="BY49" s="743"/>
      <c r="BZ49" s="744"/>
      <c r="CA49" s="744"/>
      <c r="CB49" s="744"/>
      <c r="CC49" s="744"/>
      <c r="CD49" s="744"/>
      <c r="CE49" s="744"/>
      <c r="CF49" s="744"/>
      <c r="CG49" s="745"/>
      <c r="CH49" s="2"/>
      <c r="CI49" s="737"/>
      <c r="CJ49" s="737"/>
      <c r="CK49" s="737"/>
      <c r="CL49" s="737"/>
      <c r="CM49" s="737"/>
      <c r="CN49" s="737"/>
      <c r="CO49" s="737"/>
      <c r="CP49" s="737"/>
      <c r="CQ49" s="737"/>
      <c r="CR49" s="737"/>
      <c r="CS49" s="2"/>
      <c r="CT49" s="708"/>
      <c r="CU49" s="708"/>
      <c r="CV49" s="708"/>
      <c r="CW49" s="708"/>
      <c r="CX49" s="708"/>
      <c r="CY49" s="708"/>
      <c r="CZ49" s="708"/>
      <c r="DA49" s="708"/>
      <c r="DB49" s="708"/>
      <c r="DC49" s="708"/>
      <c r="DD49" s="708"/>
      <c r="DE49" s="708"/>
      <c r="DF49" s="708"/>
      <c r="DG49" s="708"/>
      <c r="DH49" s="708"/>
      <c r="DI49" s="708"/>
      <c r="DJ49" s="708"/>
      <c r="DK49" s="708"/>
      <c r="DL49" s="708"/>
      <c r="DM49" s="708"/>
      <c r="DN49" s="708"/>
      <c r="DO49" s="708"/>
      <c r="DP49" s="708"/>
      <c r="DQ49" s="708"/>
      <c r="DR49" s="708"/>
      <c r="DS49" s="2"/>
      <c r="DT49" s="709"/>
      <c r="DU49" s="709"/>
      <c r="DV49" s="709"/>
      <c r="DW49" s="709"/>
      <c r="DX49" s="709"/>
      <c r="DY49" s="709"/>
      <c r="DZ49" s="709"/>
      <c r="EA49" s="709"/>
      <c r="EB49" s="709"/>
      <c r="EC49" s="709"/>
      <c r="ED49" s="711" t="s">
        <v>252</v>
      </c>
      <c r="EE49" s="711"/>
      <c r="EF49" s="711"/>
      <c r="EG49" s="711"/>
      <c r="EH49" s="711"/>
      <c r="EI49" s="710"/>
      <c r="EJ49" s="710"/>
      <c r="EK49" s="710"/>
      <c r="EL49" s="710"/>
      <c r="EM49" s="710"/>
      <c r="EN49" s="711"/>
      <c r="EO49" s="711"/>
      <c r="EP49" s="711"/>
      <c r="EQ49" s="711"/>
      <c r="ER49" s="711"/>
      <c r="ES49" s="712"/>
      <c r="ET49" s="713"/>
      <c r="EU49" s="713"/>
      <c r="EV49" s="713"/>
      <c r="EW49" s="714"/>
      <c r="EX49" s="712"/>
      <c r="EY49" s="713"/>
      <c r="EZ49" s="713"/>
      <c r="FA49" s="713"/>
      <c r="FB49" s="714"/>
      <c r="FC49" s="715"/>
      <c r="FD49" s="716"/>
      <c r="FE49" s="716"/>
      <c r="FF49" s="716"/>
      <c r="FG49" s="717"/>
      <c r="FH49" s="710" t="s">
        <v>240</v>
      </c>
      <c r="FI49" s="710"/>
      <c r="FJ49" s="710"/>
      <c r="FK49" s="710"/>
      <c r="FL49" s="710"/>
      <c r="FM49" s="708"/>
      <c r="FN49" s="708"/>
      <c r="FO49" s="708"/>
      <c r="FP49" s="708"/>
      <c r="FQ49" s="708"/>
      <c r="FR49" s="718"/>
      <c r="FS49" s="719"/>
      <c r="FT49" s="719"/>
      <c r="FU49" s="719"/>
      <c r="FV49" s="719"/>
      <c r="FW49" s="719"/>
      <c r="FX49" s="719"/>
      <c r="FY49" s="719"/>
      <c r="FZ49" s="719"/>
      <c r="GA49" s="720"/>
      <c r="GB49" s="710"/>
      <c r="GC49" s="710"/>
      <c r="GD49" s="710"/>
      <c r="GE49" s="710"/>
      <c r="GF49" s="710"/>
    </row>
    <row r="50" spans="1:188" ht="12" customHeight="1" x14ac:dyDescent="0.25">
      <c r="A50" s="721">
        <v>0.81597222222222221</v>
      </c>
      <c r="B50" s="721"/>
      <c r="C50" s="721"/>
      <c r="D50" s="721"/>
      <c r="E50" s="721"/>
      <c r="F50" s="722" t="s">
        <v>22</v>
      </c>
      <c r="G50" s="723"/>
      <c r="H50" s="723"/>
      <c r="I50" s="723"/>
      <c r="J50" s="723"/>
      <c r="K50" s="723"/>
      <c r="L50" s="723"/>
      <c r="M50" s="723"/>
      <c r="N50" s="724"/>
      <c r="O50" s="746" t="s">
        <v>243</v>
      </c>
      <c r="P50" s="747"/>
      <c r="Q50" s="747"/>
      <c r="R50" s="747"/>
      <c r="S50" s="747"/>
      <c r="T50" s="747"/>
      <c r="U50" s="747"/>
      <c r="V50" s="747"/>
      <c r="W50" s="747"/>
      <c r="X50" s="747"/>
      <c r="Y50" s="747"/>
      <c r="Z50" s="748"/>
      <c r="AA50" s="728" t="s">
        <v>251</v>
      </c>
      <c r="AB50" s="729"/>
      <c r="AC50" s="730"/>
      <c r="AD50" s="729">
        <v>1</v>
      </c>
      <c r="AE50" s="730"/>
      <c r="AF50" s="731"/>
      <c r="AG50" s="732"/>
      <c r="AH50" s="732"/>
      <c r="AI50" s="733"/>
      <c r="AJ50" s="734"/>
      <c r="AK50" s="735"/>
      <c r="AL50" s="735"/>
      <c r="AM50" s="736"/>
      <c r="AN50" s="734"/>
      <c r="AO50" s="735"/>
      <c r="AP50" s="735"/>
      <c r="AQ50" s="735"/>
      <c r="AR50" s="736"/>
      <c r="AS50" s="509"/>
      <c r="AT50" s="510"/>
      <c r="AU50" s="510"/>
      <c r="AV50" s="737"/>
      <c r="AW50" s="737"/>
      <c r="AX50" s="737"/>
      <c r="AY50" s="737"/>
      <c r="AZ50" s="737"/>
      <c r="BA50" s="737"/>
      <c r="BB50" s="737"/>
      <c r="BC50" s="737"/>
      <c r="BD50" s="737"/>
      <c r="BE50" s="737"/>
      <c r="BF50" s="737"/>
      <c r="BG50" s="737"/>
      <c r="BH50" s="737"/>
      <c r="BI50" s="737"/>
      <c r="BJ50" s="737"/>
      <c r="BK50" s="738">
        <v>1.736111111111111E-3</v>
      </c>
      <c r="BL50" s="739"/>
      <c r="BM50" s="739"/>
      <c r="BN50" s="739"/>
      <c r="BO50" s="740"/>
      <c r="BP50" s="741">
        <f>A50+BK50</f>
        <v>0.81770833333333337</v>
      </c>
      <c r="BQ50" s="741"/>
      <c r="BR50" s="741"/>
      <c r="BS50" s="741"/>
      <c r="BT50" s="741"/>
      <c r="BU50" s="2"/>
      <c r="BV50" s="742"/>
      <c r="BW50" s="742"/>
      <c r="BX50" s="742"/>
      <c r="BY50" s="743"/>
      <c r="BZ50" s="744"/>
      <c r="CA50" s="744"/>
      <c r="CB50" s="744"/>
      <c r="CC50" s="744"/>
      <c r="CD50" s="744"/>
      <c r="CE50" s="744"/>
      <c r="CF50" s="744"/>
      <c r="CG50" s="745"/>
      <c r="CH50" s="2"/>
      <c r="CI50" s="737"/>
      <c r="CJ50" s="737"/>
      <c r="CK50" s="737"/>
      <c r="CL50" s="737"/>
      <c r="CM50" s="737"/>
      <c r="CN50" s="737"/>
      <c r="CO50" s="737"/>
      <c r="CP50" s="737"/>
      <c r="CQ50" s="737"/>
      <c r="CR50" s="737"/>
      <c r="CS50" s="2"/>
      <c r="CT50" s="708"/>
      <c r="CU50" s="708"/>
      <c r="CV50" s="708"/>
      <c r="CW50" s="708"/>
      <c r="CX50" s="708"/>
      <c r="CY50" s="708"/>
      <c r="CZ50" s="708"/>
      <c r="DA50" s="708"/>
      <c r="DB50" s="708"/>
      <c r="DC50" s="708"/>
      <c r="DD50" s="708"/>
      <c r="DE50" s="708"/>
      <c r="DF50" s="708"/>
      <c r="DG50" s="708"/>
      <c r="DH50" s="708"/>
      <c r="DI50" s="708"/>
      <c r="DJ50" s="708"/>
      <c r="DK50" s="708"/>
      <c r="DL50" s="708"/>
      <c r="DM50" s="708"/>
      <c r="DN50" s="708"/>
      <c r="DO50" s="708"/>
      <c r="DP50" s="708"/>
      <c r="DQ50" s="708"/>
      <c r="DR50" s="708"/>
      <c r="DS50" s="2"/>
      <c r="DT50" s="709"/>
      <c r="DU50" s="709"/>
      <c r="DV50" s="709"/>
      <c r="DW50" s="709"/>
      <c r="DX50" s="709"/>
      <c r="DY50" s="709"/>
      <c r="DZ50" s="709"/>
      <c r="EA50" s="709"/>
      <c r="EB50" s="709"/>
      <c r="EC50" s="709"/>
      <c r="ED50" s="711" t="s">
        <v>252</v>
      </c>
      <c r="EE50" s="711"/>
      <c r="EF50" s="711"/>
      <c r="EG50" s="711"/>
      <c r="EH50" s="711"/>
      <c r="EI50" s="710"/>
      <c r="EJ50" s="710"/>
      <c r="EK50" s="710"/>
      <c r="EL50" s="710"/>
      <c r="EM50" s="710"/>
      <c r="EN50" s="711"/>
      <c r="EO50" s="711"/>
      <c r="EP50" s="711"/>
      <c r="EQ50" s="711"/>
      <c r="ER50" s="711"/>
      <c r="ES50" s="712"/>
      <c r="ET50" s="713"/>
      <c r="EU50" s="713"/>
      <c r="EV50" s="713"/>
      <c r="EW50" s="714"/>
      <c r="EX50" s="712"/>
      <c r="EY50" s="713"/>
      <c r="EZ50" s="713"/>
      <c r="FA50" s="713"/>
      <c r="FB50" s="714"/>
      <c r="FC50" s="715"/>
      <c r="FD50" s="716"/>
      <c r="FE50" s="716"/>
      <c r="FF50" s="716"/>
      <c r="FG50" s="717"/>
      <c r="FH50" s="710" t="s">
        <v>240</v>
      </c>
      <c r="FI50" s="710"/>
      <c r="FJ50" s="710"/>
      <c r="FK50" s="710"/>
      <c r="FL50" s="710"/>
      <c r="FM50" s="708"/>
      <c r="FN50" s="708"/>
      <c r="FO50" s="708"/>
      <c r="FP50" s="708"/>
      <c r="FQ50" s="708"/>
      <c r="FR50" s="718"/>
      <c r="FS50" s="719"/>
      <c r="FT50" s="719"/>
      <c r="FU50" s="719"/>
      <c r="FV50" s="719"/>
      <c r="FW50" s="719"/>
      <c r="FX50" s="719"/>
      <c r="FY50" s="719"/>
      <c r="FZ50" s="719"/>
      <c r="GA50" s="720"/>
      <c r="GB50" s="710"/>
      <c r="GC50" s="710"/>
      <c r="GD50" s="710"/>
      <c r="GE50" s="710"/>
      <c r="GF50" s="710"/>
    </row>
    <row r="51" spans="1:188" ht="12" customHeight="1" x14ac:dyDescent="0.25">
      <c r="A51" s="721">
        <v>0.86597222222222225</v>
      </c>
      <c r="B51" s="721"/>
      <c r="C51" s="721"/>
      <c r="D51" s="721"/>
      <c r="E51" s="721"/>
      <c r="F51" s="722" t="s">
        <v>17</v>
      </c>
      <c r="G51" s="723"/>
      <c r="H51" s="723"/>
      <c r="I51" s="723"/>
      <c r="J51" s="723"/>
      <c r="K51" s="723"/>
      <c r="L51" s="723"/>
      <c r="M51" s="723"/>
      <c r="N51" s="724"/>
      <c r="O51" s="749" t="s">
        <v>236</v>
      </c>
      <c r="P51" s="750"/>
      <c r="Q51" s="750"/>
      <c r="R51" s="750"/>
      <c r="S51" s="750"/>
      <c r="T51" s="750"/>
      <c r="U51" s="750"/>
      <c r="V51" s="750"/>
      <c r="W51" s="750"/>
      <c r="X51" s="750"/>
      <c r="Y51" s="750"/>
      <c r="Z51" s="751"/>
      <c r="AA51" s="728" t="s">
        <v>251</v>
      </c>
      <c r="AB51" s="729"/>
      <c r="AC51" s="730"/>
      <c r="AD51" s="729">
        <v>1</v>
      </c>
      <c r="AE51" s="730"/>
      <c r="AF51" s="731"/>
      <c r="AG51" s="732"/>
      <c r="AH51" s="732"/>
      <c r="AI51" s="733"/>
      <c r="AJ51" s="734"/>
      <c r="AK51" s="735"/>
      <c r="AL51" s="735"/>
      <c r="AM51" s="736"/>
      <c r="AN51" s="734"/>
      <c r="AO51" s="735"/>
      <c r="AP51" s="735"/>
      <c r="AQ51" s="735"/>
      <c r="AR51" s="736"/>
      <c r="AS51" s="509"/>
      <c r="AT51" s="510"/>
      <c r="AU51" s="510"/>
      <c r="AV51" s="737"/>
      <c r="AW51" s="737"/>
      <c r="AX51" s="737"/>
      <c r="AY51" s="737"/>
      <c r="AZ51" s="737"/>
      <c r="BA51" s="737"/>
      <c r="BB51" s="737"/>
      <c r="BC51" s="737"/>
      <c r="BD51" s="737"/>
      <c r="BE51" s="737"/>
      <c r="BF51" s="737"/>
      <c r="BG51" s="737"/>
      <c r="BH51" s="737"/>
      <c r="BI51" s="737"/>
      <c r="BJ51" s="737"/>
      <c r="BK51" s="738">
        <v>1.736111111111111E-3</v>
      </c>
      <c r="BL51" s="739"/>
      <c r="BM51" s="739"/>
      <c r="BN51" s="739"/>
      <c r="BO51" s="740"/>
      <c r="BP51" s="741">
        <f>A51+BK51</f>
        <v>0.86770833333333341</v>
      </c>
      <c r="BQ51" s="741"/>
      <c r="BR51" s="741"/>
      <c r="BS51" s="741"/>
      <c r="BT51" s="741"/>
      <c r="BU51" s="2"/>
      <c r="BV51" s="742"/>
      <c r="BW51" s="742"/>
      <c r="BX51" s="742"/>
      <c r="BY51" s="743"/>
      <c r="BZ51" s="744"/>
      <c r="CA51" s="744"/>
      <c r="CB51" s="744"/>
      <c r="CC51" s="744"/>
      <c r="CD51" s="744"/>
      <c r="CE51" s="744"/>
      <c r="CF51" s="744"/>
      <c r="CG51" s="745"/>
      <c r="CH51" s="2"/>
      <c r="CI51" s="737"/>
      <c r="CJ51" s="737"/>
      <c r="CK51" s="737"/>
      <c r="CL51" s="737"/>
      <c r="CM51" s="737"/>
      <c r="CN51" s="737"/>
      <c r="CO51" s="737"/>
      <c r="CP51" s="737"/>
      <c r="CQ51" s="737"/>
      <c r="CR51" s="737"/>
      <c r="CS51" s="2"/>
      <c r="CT51" s="708"/>
      <c r="CU51" s="708"/>
      <c r="CV51" s="708"/>
      <c r="CW51" s="708"/>
      <c r="CX51" s="708"/>
      <c r="CY51" s="708"/>
      <c r="CZ51" s="708"/>
      <c r="DA51" s="708"/>
      <c r="DB51" s="708"/>
      <c r="DC51" s="708"/>
      <c r="DD51" s="708"/>
      <c r="DE51" s="708"/>
      <c r="DF51" s="708"/>
      <c r="DG51" s="708"/>
      <c r="DH51" s="708"/>
      <c r="DI51" s="708"/>
      <c r="DJ51" s="708"/>
      <c r="DK51" s="708"/>
      <c r="DL51" s="708"/>
      <c r="DM51" s="708"/>
      <c r="DN51" s="708"/>
      <c r="DO51" s="708"/>
      <c r="DP51" s="708"/>
      <c r="DQ51" s="708"/>
      <c r="DR51" s="708"/>
      <c r="DS51" s="2"/>
      <c r="DT51" s="709"/>
      <c r="DU51" s="709"/>
      <c r="DV51" s="709"/>
      <c r="DW51" s="709"/>
      <c r="DX51" s="709"/>
      <c r="DY51" s="709"/>
      <c r="DZ51" s="709"/>
      <c r="EA51" s="709"/>
      <c r="EB51" s="709"/>
      <c r="EC51" s="709"/>
      <c r="ED51" s="711" t="s">
        <v>252</v>
      </c>
      <c r="EE51" s="711"/>
      <c r="EF51" s="711"/>
      <c r="EG51" s="711"/>
      <c r="EH51" s="711"/>
      <c r="EI51" s="710"/>
      <c r="EJ51" s="710"/>
      <c r="EK51" s="710"/>
      <c r="EL51" s="710"/>
      <c r="EM51" s="710"/>
      <c r="EN51" s="711"/>
      <c r="EO51" s="711"/>
      <c r="EP51" s="711"/>
      <c r="EQ51" s="711"/>
      <c r="ER51" s="711"/>
      <c r="ES51" s="712"/>
      <c r="ET51" s="713"/>
      <c r="EU51" s="713"/>
      <c r="EV51" s="713"/>
      <c r="EW51" s="714"/>
      <c r="EX51" s="712"/>
      <c r="EY51" s="713"/>
      <c r="EZ51" s="713"/>
      <c r="FA51" s="713"/>
      <c r="FB51" s="714"/>
      <c r="FC51" s="715"/>
      <c r="FD51" s="716"/>
      <c r="FE51" s="716"/>
      <c r="FF51" s="716"/>
      <c r="FG51" s="717"/>
      <c r="FH51" s="710" t="s">
        <v>240</v>
      </c>
      <c r="FI51" s="710"/>
      <c r="FJ51" s="710"/>
      <c r="FK51" s="710"/>
      <c r="FL51" s="710"/>
      <c r="FM51" s="708"/>
      <c r="FN51" s="708"/>
      <c r="FO51" s="708"/>
      <c r="FP51" s="708"/>
      <c r="FQ51" s="708"/>
      <c r="FR51" s="718"/>
      <c r="FS51" s="719"/>
      <c r="FT51" s="719"/>
      <c r="FU51" s="719"/>
      <c r="FV51" s="719"/>
      <c r="FW51" s="719"/>
      <c r="FX51" s="719"/>
      <c r="FY51" s="719"/>
      <c r="FZ51" s="719"/>
      <c r="GA51" s="720"/>
      <c r="GB51" s="710"/>
      <c r="GC51" s="710"/>
      <c r="GD51" s="710"/>
      <c r="GE51" s="710"/>
      <c r="GF51" s="710"/>
    </row>
    <row r="52" spans="1:188" ht="12" customHeight="1" x14ac:dyDescent="0.25">
      <c r="A52" s="721">
        <v>0.86805555555555547</v>
      </c>
      <c r="B52" s="721"/>
      <c r="C52" s="721"/>
      <c r="D52" s="721"/>
      <c r="E52" s="721"/>
      <c r="F52" s="722" t="s">
        <v>1</v>
      </c>
      <c r="G52" s="723"/>
      <c r="H52" s="723"/>
      <c r="I52" s="723"/>
      <c r="J52" s="723"/>
      <c r="K52" s="723"/>
      <c r="L52" s="723"/>
      <c r="M52" s="723"/>
      <c r="N52" s="724"/>
      <c r="O52" s="749" t="s">
        <v>236</v>
      </c>
      <c r="P52" s="750"/>
      <c r="Q52" s="750"/>
      <c r="R52" s="750"/>
      <c r="S52" s="750"/>
      <c r="T52" s="750"/>
      <c r="U52" s="750"/>
      <c r="V52" s="750"/>
      <c r="W52" s="750"/>
      <c r="X52" s="750"/>
      <c r="Y52" s="750"/>
      <c r="Z52" s="751"/>
      <c r="AA52" s="728" t="s">
        <v>251</v>
      </c>
      <c r="AB52" s="729"/>
      <c r="AC52" s="730"/>
      <c r="AD52" s="729">
        <v>1</v>
      </c>
      <c r="AE52" s="730"/>
      <c r="AF52" s="731"/>
      <c r="AG52" s="732"/>
      <c r="AH52" s="732"/>
      <c r="AI52" s="733"/>
      <c r="AJ52" s="734"/>
      <c r="AK52" s="735"/>
      <c r="AL52" s="735"/>
      <c r="AM52" s="736"/>
      <c r="AN52" s="734"/>
      <c r="AO52" s="735"/>
      <c r="AP52" s="735"/>
      <c r="AQ52" s="735"/>
      <c r="AR52" s="736"/>
      <c r="AS52" s="509"/>
      <c r="AT52" s="510"/>
      <c r="AU52" s="510"/>
      <c r="AV52" s="737"/>
      <c r="AW52" s="737"/>
      <c r="AX52" s="737"/>
      <c r="AY52" s="737"/>
      <c r="AZ52" s="737"/>
      <c r="BA52" s="737"/>
      <c r="BB52" s="737"/>
      <c r="BC52" s="737"/>
      <c r="BD52" s="737"/>
      <c r="BE52" s="737"/>
      <c r="BF52" s="737"/>
      <c r="BG52" s="737"/>
      <c r="BH52" s="737"/>
      <c r="BI52" s="737"/>
      <c r="BJ52" s="737"/>
      <c r="BK52" s="738">
        <v>1.736111111111111E-3</v>
      </c>
      <c r="BL52" s="739"/>
      <c r="BM52" s="739"/>
      <c r="BN52" s="739"/>
      <c r="BO52" s="740"/>
      <c r="BP52" s="741">
        <f t="shared" ref="BP52:BP57" si="36">A52+BK52</f>
        <v>0.86979166666666663</v>
      </c>
      <c r="BQ52" s="741"/>
      <c r="BR52" s="741"/>
      <c r="BS52" s="741"/>
      <c r="BT52" s="741"/>
      <c r="BU52" s="2"/>
      <c r="BV52" s="742"/>
      <c r="BW52" s="742"/>
      <c r="BX52" s="742"/>
      <c r="BY52" s="743"/>
      <c r="BZ52" s="744"/>
      <c r="CA52" s="744"/>
      <c r="CB52" s="744"/>
      <c r="CC52" s="744"/>
      <c r="CD52" s="744"/>
      <c r="CE52" s="744"/>
      <c r="CF52" s="744"/>
      <c r="CG52" s="745"/>
      <c r="CH52" s="2"/>
      <c r="CI52" s="737"/>
      <c r="CJ52" s="737"/>
      <c r="CK52" s="737"/>
      <c r="CL52" s="737"/>
      <c r="CM52" s="737"/>
      <c r="CN52" s="737"/>
      <c r="CO52" s="737"/>
      <c r="CP52" s="737"/>
      <c r="CQ52" s="737"/>
      <c r="CR52" s="737"/>
      <c r="CS52" s="2"/>
      <c r="CT52" s="708"/>
      <c r="CU52" s="708"/>
      <c r="CV52" s="708"/>
      <c r="CW52" s="708"/>
      <c r="CX52" s="708"/>
      <c r="CY52" s="708"/>
      <c r="CZ52" s="708"/>
      <c r="DA52" s="708"/>
      <c r="DB52" s="708"/>
      <c r="DC52" s="708"/>
      <c r="DD52" s="708"/>
      <c r="DE52" s="708"/>
      <c r="DF52" s="708"/>
      <c r="DG52" s="708"/>
      <c r="DH52" s="708"/>
      <c r="DI52" s="708"/>
      <c r="DJ52" s="708"/>
      <c r="DK52" s="708"/>
      <c r="DL52" s="708"/>
      <c r="DM52" s="708"/>
      <c r="DN52" s="708"/>
      <c r="DO52" s="708"/>
      <c r="DP52" s="708"/>
      <c r="DQ52" s="708"/>
      <c r="DR52" s="708"/>
      <c r="DS52" s="2"/>
      <c r="DT52" s="709"/>
      <c r="DU52" s="709"/>
      <c r="DV52" s="709"/>
      <c r="DW52" s="709"/>
      <c r="DX52" s="709"/>
      <c r="DY52" s="709"/>
      <c r="DZ52" s="709"/>
      <c r="EA52" s="709"/>
      <c r="EB52" s="709"/>
      <c r="EC52" s="709"/>
      <c r="ED52" s="711" t="s">
        <v>252</v>
      </c>
      <c r="EE52" s="711"/>
      <c r="EF52" s="711"/>
      <c r="EG52" s="711"/>
      <c r="EH52" s="711"/>
      <c r="EI52" s="710"/>
      <c r="EJ52" s="710"/>
      <c r="EK52" s="710"/>
      <c r="EL52" s="710"/>
      <c r="EM52" s="710"/>
      <c r="EN52" s="711"/>
      <c r="EO52" s="711"/>
      <c r="EP52" s="711"/>
      <c r="EQ52" s="711"/>
      <c r="ER52" s="711"/>
      <c r="ES52" s="712"/>
      <c r="ET52" s="713"/>
      <c r="EU52" s="713"/>
      <c r="EV52" s="713"/>
      <c r="EW52" s="714"/>
      <c r="EX52" s="712"/>
      <c r="EY52" s="713"/>
      <c r="EZ52" s="713"/>
      <c r="FA52" s="713"/>
      <c r="FB52" s="714"/>
      <c r="FC52" s="715"/>
      <c r="FD52" s="716"/>
      <c r="FE52" s="716"/>
      <c r="FF52" s="716"/>
      <c r="FG52" s="717"/>
      <c r="FH52" s="710" t="s">
        <v>240</v>
      </c>
      <c r="FI52" s="710"/>
      <c r="FJ52" s="710"/>
      <c r="FK52" s="710"/>
      <c r="FL52" s="710"/>
      <c r="FM52" s="708"/>
      <c r="FN52" s="708"/>
      <c r="FO52" s="708"/>
      <c r="FP52" s="708"/>
      <c r="FQ52" s="708"/>
      <c r="FR52" s="718"/>
      <c r="FS52" s="719"/>
      <c r="FT52" s="719"/>
      <c r="FU52" s="719"/>
      <c r="FV52" s="719"/>
      <c r="FW52" s="719"/>
      <c r="FX52" s="719"/>
      <c r="FY52" s="719"/>
      <c r="FZ52" s="719"/>
      <c r="GA52" s="720"/>
      <c r="GB52" s="710"/>
      <c r="GC52" s="710"/>
      <c r="GD52" s="710"/>
      <c r="GE52" s="710"/>
      <c r="GF52" s="710"/>
    </row>
    <row r="53" spans="1:188" ht="12" customHeight="1" x14ac:dyDescent="0.25">
      <c r="A53" s="721">
        <v>0.87013888888888891</v>
      </c>
      <c r="B53" s="721"/>
      <c r="C53" s="721"/>
      <c r="D53" s="721"/>
      <c r="E53" s="721"/>
      <c r="F53" s="722" t="s">
        <v>1</v>
      </c>
      <c r="G53" s="723"/>
      <c r="H53" s="723"/>
      <c r="I53" s="723"/>
      <c r="J53" s="723"/>
      <c r="K53" s="723"/>
      <c r="L53" s="723"/>
      <c r="M53" s="723"/>
      <c r="N53" s="724"/>
      <c r="O53" s="746" t="s">
        <v>243</v>
      </c>
      <c r="P53" s="747"/>
      <c r="Q53" s="747"/>
      <c r="R53" s="747"/>
      <c r="S53" s="747"/>
      <c r="T53" s="747"/>
      <c r="U53" s="747"/>
      <c r="V53" s="747"/>
      <c r="W53" s="747"/>
      <c r="X53" s="747"/>
      <c r="Y53" s="747"/>
      <c r="Z53" s="748"/>
      <c r="AA53" s="728" t="s">
        <v>251</v>
      </c>
      <c r="AB53" s="729"/>
      <c r="AC53" s="730"/>
      <c r="AD53" s="729">
        <v>1</v>
      </c>
      <c r="AE53" s="730"/>
      <c r="AF53" s="731"/>
      <c r="AG53" s="732"/>
      <c r="AH53" s="732"/>
      <c r="AI53" s="733"/>
      <c r="AJ53" s="734"/>
      <c r="AK53" s="735"/>
      <c r="AL53" s="735"/>
      <c r="AM53" s="736"/>
      <c r="AN53" s="734"/>
      <c r="AO53" s="735"/>
      <c r="AP53" s="735"/>
      <c r="AQ53" s="735"/>
      <c r="AR53" s="736"/>
      <c r="AS53" s="509"/>
      <c r="AT53" s="510"/>
      <c r="AU53" s="510"/>
      <c r="AV53" s="737"/>
      <c r="AW53" s="737"/>
      <c r="AX53" s="737"/>
      <c r="AY53" s="737"/>
      <c r="AZ53" s="737"/>
      <c r="BA53" s="737"/>
      <c r="BB53" s="737"/>
      <c r="BC53" s="737"/>
      <c r="BD53" s="737"/>
      <c r="BE53" s="737"/>
      <c r="BF53" s="737"/>
      <c r="BG53" s="737"/>
      <c r="BH53" s="737"/>
      <c r="BI53" s="737"/>
      <c r="BJ53" s="737"/>
      <c r="BK53" s="738">
        <v>1.736111111111111E-3</v>
      </c>
      <c r="BL53" s="739"/>
      <c r="BM53" s="739"/>
      <c r="BN53" s="739"/>
      <c r="BO53" s="740"/>
      <c r="BP53" s="741">
        <f t="shared" si="36"/>
        <v>0.87187500000000007</v>
      </c>
      <c r="BQ53" s="741"/>
      <c r="BR53" s="741"/>
      <c r="BS53" s="741"/>
      <c r="BT53" s="741"/>
      <c r="BU53" s="2"/>
      <c r="BV53" s="742"/>
      <c r="BW53" s="742"/>
      <c r="BX53" s="742"/>
      <c r="BY53" s="743"/>
      <c r="BZ53" s="744"/>
      <c r="CA53" s="744"/>
      <c r="CB53" s="744"/>
      <c r="CC53" s="744"/>
      <c r="CD53" s="744"/>
      <c r="CE53" s="744"/>
      <c r="CF53" s="744"/>
      <c r="CG53" s="745"/>
      <c r="CH53" s="2"/>
      <c r="CI53" s="737"/>
      <c r="CJ53" s="737"/>
      <c r="CK53" s="737"/>
      <c r="CL53" s="737"/>
      <c r="CM53" s="737"/>
      <c r="CN53" s="737"/>
      <c r="CO53" s="737"/>
      <c r="CP53" s="737"/>
      <c r="CQ53" s="737"/>
      <c r="CR53" s="737"/>
      <c r="CS53" s="2"/>
      <c r="CT53" s="708"/>
      <c r="CU53" s="708"/>
      <c r="CV53" s="708"/>
      <c r="CW53" s="708"/>
      <c r="CX53" s="708"/>
      <c r="CY53" s="708"/>
      <c r="CZ53" s="708"/>
      <c r="DA53" s="708"/>
      <c r="DB53" s="708"/>
      <c r="DC53" s="708"/>
      <c r="DD53" s="708"/>
      <c r="DE53" s="708"/>
      <c r="DF53" s="708"/>
      <c r="DG53" s="708"/>
      <c r="DH53" s="708"/>
      <c r="DI53" s="708"/>
      <c r="DJ53" s="708"/>
      <c r="DK53" s="708"/>
      <c r="DL53" s="708"/>
      <c r="DM53" s="708"/>
      <c r="DN53" s="708"/>
      <c r="DO53" s="708"/>
      <c r="DP53" s="708"/>
      <c r="DQ53" s="708"/>
      <c r="DR53" s="708"/>
      <c r="DS53" s="2"/>
      <c r="DT53" s="709"/>
      <c r="DU53" s="709"/>
      <c r="DV53" s="709"/>
      <c r="DW53" s="709"/>
      <c r="DX53" s="709"/>
      <c r="DY53" s="709"/>
      <c r="DZ53" s="709"/>
      <c r="EA53" s="709"/>
      <c r="EB53" s="709"/>
      <c r="EC53" s="709"/>
      <c r="ED53" s="711" t="s">
        <v>252</v>
      </c>
      <c r="EE53" s="711"/>
      <c r="EF53" s="711"/>
      <c r="EG53" s="711"/>
      <c r="EH53" s="711"/>
      <c r="EI53" s="710"/>
      <c r="EJ53" s="710"/>
      <c r="EK53" s="710"/>
      <c r="EL53" s="710"/>
      <c r="EM53" s="710"/>
      <c r="EN53" s="711"/>
      <c r="EO53" s="711"/>
      <c r="EP53" s="711"/>
      <c r="EQ53" s="711"/>
      <c r="ER53" s="711"/>
      <c r="ES53" s="712"/>
      <c r="ET53" s="713"/>
      <c r="EU53" s="713"/>
      <c r="EV53" s="713"/>
      <c r="EW53" s="714"/>
      <c r="EX53" s="712"/>
      <c r="EY53" s="713"/>
      <c r="EZ53" s="713"/>
      <c r="FA53" s="713"/>
      <c r="FB53" s="714"/>
      <c r="FC53" s="715"/>
      <c r="FD53" s="716"/>
      <c r="FE53" s="716"/>
      <c r="FF53" s="716"/>
      <c r="FG53" s="717"/>
      <c r="FH53" s="710" t="s">
        <v>240</v>
      </c>
      <c r="FI53" s="710"/>
      <c r="FJ53" s="710"/>
      <c r="FK53" s="710"/>
      <c r="FL53" s="710"/>
      <c r="FM53" s="708"/>
      <c r="FN53" s="708"/>
      <c r="FO53" s="708"/>
      <c r="FP53" s="708"/>
      <c r="FQ53" s="708"/>
      <c r="FR53" s="718"/>
      <c r="FS53" s="719"/>
      <c r="FT53" s="719"/>
      <c r="FU53" s="719"/>
      <c r="FV53" s="719"/>
      <c r="FW53" s="719"/>
      <c r="FX53" s="719"/>
      <c r="FY53" s="719"/>
      <c r="FZ53" s="719"/>
      <c r="GA53" s="720"/>
      <c r="GB53" s="710"/>
      <c r="GC53" s="710"/>
      <c r="GD53" s="710"/>
      <c r="GE53" s="710"/>
      <c r="GF53" s="710"/>
    </row>
    <row r="54" spans="1:188" ht="12" customHeight="1" x14ac:dyDescent="0.25">
      <c r="A54" s="721">
        <v>0.88611111111111107</v>
      </c>
      <c r="B54" s="721"/>
      <c r="C54" s="721"/>
      <c r="D54" s="721"/>
      <c r="E54" s="721"/>
      <c r="F54" s="722" t="s">
        <v>19</v>
      </c>
      <c r="G54" s="723"/>
      <c r="H54" s="723"/>
      <c r="I54" s="723"/>
      <c r="J54" s="723"/>
      <c r="K54" s="723"/>
      <c r="L54" s="723"/>
      <c r="M54" s="723"/>
      <c r="N54" s="724"/>
      <c r="O54" s="746" t="s">
        <v>243</v>
      </c>
      <c r="P54" s="747"/>
      <c r="Q54" s="747"/>
      <c r="R54" s="747"/>
      <c r="S54" s="747"/>
      <c r="T54" s="747"/>
      <c r="U54" s="747"/>
      <c r="V54" s="747"/>
      <c r="W54" s="747"/>
      <c r="X54" s="747"/>
      <c r="Y54" s="747"/>
      <c r="Z54" s="748"/>
      <c r="AA54" s="728" t="s">
        <v>251</v>
      </c>
      <c r="AB54" s="729"/>
      <c r="AC54" s="730"/>
      <c r="AD54" s="729">
        <v>1</v>
      </c>
      <c r="AE54" s="730"/>
      <c r="AF54" s="731"/>
      <c r="AG54" s="732"/>
      <c r="AH54" s="732"/>
      <c r="AI54" s="733"/>
      <c r="AJ54" s="734"/>
      <c r="AK54" s="735"/>
      <c r="AL54" s="735"/>
      <c r="AM54" s="736"/>
      <c r="AN54" s="734"/>
      <c r="AO54" s="735"/>
      <c r="AP54" s="735"/>
      <c r="AQ54" s="735"/>
      <c r="AR54" s="736"/>
      <c r="AS54" s="509"/>
      <c r="AT54" s="510"/>
      <c r="AU54" s="510"/>
      <c r="AV54" s="737"/>
      <c r="AW54" s="737"/>
      <c r="AX54" s="737"/>
      <c r="AY54" s="737"/>
      <c r="AZ54" s="737"/>
      <c r="BA54" s="737"/>
      <c r="BB54" s="737"/>
      <c r="BC54" s="737"/>
      <c r="BD54" s="737"/>
      <c r="BE54" s="737"/>
      <c r="BF54" s="737"/>
      <c r="BG54" s="737"/>
      <c r="BH54" s="737"/>
      <c r="BI54" s="737"/>
      <c r="BJ54" s="737"/>
      <c r="BK54" s="738">
        <v>1.736111111111111E-3</v>
      </c>
      <c r="BL54" s="739"/>
      <c r="BM54" s="739"/>
      <c r="BN54" s="739"/>
      <c r="BO54" s="740"/>
      <c r="BP54" s="741">
        <f>A54+BK54</f>
        <v>0.88784722222222223</v>
      </c>
      <c r="BQ54" s="741"/>
      <c r="BR54" s="741"/>
      <c r="BS54" s="741"/>
      <c r="BT54" s="741"/>
      <c r="BU54" s="2"/>
      <c r="BV54" s="742"/>
      <c r="BW54" s="742"/>
      <c r="BX54" s="742"/>
      <c r="BY54" s="743"/>
      <c r="BZ54" s="744"/>
      <c r="CA54" s="744"/>
      <c r="CB54" s="744"/>
      <c r="CC54" s="744"/>
      <c r="CD54" s="744"/>
      <c r="CE54" s="744"/>
      <c r="CF54" s="744"/>
      <c r="CG54" s="745"/>
      <c r="CH54" s="2"/>
      <c r="CI54" s="737"/>
      <c r="CJ54" s="737"/>
      <c r="CK54" s="737"/>
      <c r="CL54" s="737"/>
      <c r="CM54" s="737"/>
      <c r="CN54" s="737"/>
      <c r="CO54" s="737"/>
      <c r="CP54" s="737"/>
      <c r="CQ54" s="737"/>
      <c r="CR54" s="737"/>
      <c r="CS54" s="2"/>
      <c r="CT54" s="708"/>
      <c r="CU54" s="708"/>
      <c r="CV54" s="708"/>
      <c r="CW54" s="708"/>
      <c r="CX54" s="708"/>
      <c r="CY54" s="708"/>
      <c r="CZ54" s="708"/>
      <c r="DA54" s="708"/>
      <c r="DB54" s="708"/>
      <c r="DC54" s="708"/>
      <c r="DD54" s="708"/>
      <c r="DE54" s="708"/>
      <c r="DF54" s="708"/>
      <c r="DG54" s="708"/>
      <c r="DH54" s="708"/>
      <c r="DI54" s="708"/>
      <c r="DJ54" s="708"/>
      <c r="DK54" s="708"/>
      <c r="DL54" s="708"/>
      <c r="DM54" s="708"/>
      <c r="DN54" s="708"/>
      <c r="DO54" s="708"/>
      <c r="DP54" s="708"/>
      <c r="DQ54" s="708"/>
      <c r="DR54" s="708"/>
      <c r="DS54" s="2"/>
      <c r="DT54" s="709"/>
      <c r="DU54" s="709"/>
      <c r="DV54" s="709"/>
      <c r="DW54" s="709"/>
      <c r="DX54" s="709"/>
      <c r="DY54" s="709"/>
      <c r="DZ54" s="709"/>
      <c r="EA54" s="709"/>
      <c r="EB54" s="709"/>
      <c r="EC54" s="709"/>
      <c r="ED54" s="711" t="s">
        <v>252</v>
      </c>
      <c r="EE54" s="711"/>
      <c r="EF54" s="711"/>
      <c r="EG54" s="711"/>
      <c r="EH54" s="711"/>
      <c r="EI54" s="710"/>
      <c r="EJ54" s="710"/>
      <c r="EK54" s="710"/>
      <c r="EL54" s="710"/>
      <c r="EM54" s="710"/>
      <c r="EN54" s="711"/>
      <c r="EO54" s="711"/>
      <c r="EP54" s="711"/>
      <c r="EQ54" s="711"/>
      <c r="ER54" s="711"/>
      <c r="ES54" s="712"/>
      <c r="ET54" s="713"/>
      <c r="EU54" s="713"/>
      <c r="EV54" s="713"/>
      <c r="EW54" s="714"/>
      <c r="EX54" s="712"/>
      <c r="EY54" s="713"/>
      <c r="EZ54" s="713"/>
      <c r="FA54" s="713"/>
      <c r="FB54" s="714"/>
      <c r="FC54" s="715"/>
      <c r="FD54" s="716"/>
      <c r="FE54" s="716"/>
      <c r="FF54" s="716"/>
      <c r="FG54" s="717"/>
      <c r="FH54" s="710" t="s">
        <v>240</v>
      </c>
      <c r="FI54" s="710"/>
      <c r="FJ54" s="710"/>
      <c r="FK54" s="710"/>
      <c r="FL54" s="710"/>
      <c r="FM54" s="708"/>
      <c r="FN54" s="708"/>
      <c r="FO54" s="708"/>
      <c r="FP54" s="708"/>
      <c r="FQ54" s="708"/>
      <c r="FR54" s="718"/>
      <c r="FS54" s="719"/>
      <c r="FT54" s="719"/>
      <c r="FU54" s="719"/>
      <c r="FV54" s="719"/>
      <c r="FW54" s="719"/>
      <c r="FX54" s="719"/>
      <c r="FY54" s="719"/>
      <c r="FZ54" s="719"/>
      <c r="GA54" s="720"/>
      <c r="GB54" s="710"/>
      <c r="GC54" s="710"/>
      <c r="GD54" s="710"/>
      <c r="GE54" s="710"/>
      <c r="GF54" s="710"/>
    </row>
    <row r="55" spans="1:188" ht="12" customHeight="1" x14ac:dyDescent="0.25">
      <c r="A55" s="721">
        <v>0.90208333333333324</v>
      </c>
      <c r="B55" s="721"/>
      <c r="C55" s="721"/>
      <c r="D55" s="721"/>
      <c r="E55" s="721"/>
      <c r="F55" s="722" t="s">
        <v>249</v>
      </c>
      <c r="G55" s="723"/>
      <c r="H55" s="723"/>
      <c r="I55" s="723"/>
      <c r="J55" s="723"/>
      <c r="K55" s="723"/>
      <c r="L55" s="723"/>
      <c r="M55" s="723"/>
      <c r="N55" s="724"/>
      <c r="O55" s="749" t="s">
        <v>236</v>
      </c>
      <c r="P55" s="750"/>
      <c r="Q55" s="750"/>
      <c r="R55" s="750"/>
      <c r="S55" s="750"/>
      <c r="T55" s="750"/>
      <c r="U55" s="750"/>
      <c r="V55" s="750"/>
      <c r="W55" s="750"/>
      <c r="X55" s="750"/>
      <c r="Y55" s="750"/>
      <c r="Z55" s="751"/>
      <c r="AA55" s="728" t="s">
        <v>251</v>
      </c>
      <c r="AB55" s="729"/>
      <c r="AC55" s="730"/>
      <c r="AD55" s="729">
        <v>1</v>
      </c>
      <c r="AE55" s="730"/>
      <c r="AF55" s="731"/>
      <c r="AG55" s="732"/>
      <c r="AH55" s="732"/>
      <c r="AI55" s="733"/>
      <c r="AJ55" s="734"/>
      <c r="AK55" s="735"/>
      <c r="AL55" s="735"/>
      <c r="AM55" s="736"/>
      <c r="AN55" s="734"/>
      <c r="AO55" s="735"/>
      <c r="AP55" s="735"/>
      <c r="AQ55" s="735"/>
      <c r="AR55" s="736"/>
      <c r="AS55" s="509"/>
      <c r="AT55" s="510"/>
      <c r="AU55" s="510"/>
      <c r="AV55" s="737"/>
      <c r="AW55" s="737"/>
      <c r="AX55" s="737"/>
      <c r="AY55" s="737"/>
      <c r="AZ55" s="737"/>
      <c r="BA55" s="737"/>
      <c r="BB55" s="737"/>
      <c r="BC55" s="737"/>
      <c r="BD55" s="737"/>
      <c r="BE55" s="737"/>
      <c r="BF55" s="737"/>
      <c r="BG55" s="737"/>
      <c r="BH55" s="737"/>
      <c r="BI55" s="737"/>
      <c r="BJ55" s="737"/>
      <c r="BK55" s="738">
        <v>1.736111111111111E-3</v>
      </c>
      <c r="BL55" s="739"/>
      <c r="BM55" s="739"/>
      <c r="BN55" s="739"/>
      <c r="BO55" s="740"/>
      <c r="BP55" s="741">
        <f t="shared" si="36"/>
        <v>0.9038194444444444</v>
      </c>
      <c r="BQ55" s="741"/>
      <c r="BR55" s="741"/>
      <c r="BS55" s="741"/>
      <c r="BT55" s="741"/>
      <c r="BU55" s="2"/>
      <c r="BV55" s="742"/>
      <c r="BW55" s="742"/>
      <c r="BX55" s="742"/>
      <c r="BY55" s="743"/>
      <c r="BZ55" s="744"/>
      <c r="CA55" s="744"/>
      <c r="CB55" s="744"/>
      <c r="CC55" s="744"/>
      <c r="CD55" s="744"/>
      <c r="CE55" s="744"/>
      <c r="CF55" s="744"/>
      <c r="CG55" s="745"/>
      <c r="CH55" s="2"/>
      <c r="CI55" s="737"/>
      <c r="CJ55" s="737"/>
      <c r="CK55" s="737"/>
      <c r="CL55" s="737"/>
      <c r="CM55" s="737"/>
      <c r="CN55" s="737"/>
      <c r="CO55" s="737"/>
      <c r="CP55" s="737"/>
      <c r="CQ55" s="737"/>
      <c r="CR55" s="737"/>
      <c r="CS55" s="2"/>
      <c r="CT55" s="708"/>
      <c r="CU55" s="708"/>
      <c r="CV55" s="708"/>
      <c r="CW55" s="708"/>
      <c r="CX55" s="708"/>
      <c r="CY55" s="708"/>
      <c r="CZ55" s="708"/>
      <c r="DA55" s="708"/>
      <c r="DB55" s="708"/>
      <c r="DC55" s="708"/>
      <c r="DD55" s="708"/>
      <c r="DE55" s="708"/>
      <c r="DF55" s="708"/>
      <c r="DG55" s="708"/>
      <c r="DH55" s="708"/>
      <c r="DI55" s="708"/>
      <c r="DJ55" s="708"/>
      <c r="DK55" s="708"/>
      <c r="DL55" s="708"/>
      <c r="DM55" s="708"/>
      <c r="DN55" s="708"/>
      <c r="DO55" s="708"/>
      <c r="DP55" s="708"/>
      <c r="DQ55" s="708"/>
      <c r="DR55" s="708"/>
      <c r="DS55" s="2"/>
      <c r="DT55" s="709"/>
      <c r="DU55" s="709"/>
      <c r="DV55" s="709"/>
      <c r="DW55" s="709"/>
      <c r="DX55" s="709"/>
      <c r="DY55" s="709"/>
      <c r="DZ55" s="709"/>
      <c r="EA55" s="709"/>
      <c r="EB55" s="709"/>
      <c r="EC55" s="709"/>
      <c r="ED55" s="711" t="s">
        <v>252</v>
      </c>
      <c r="EE55" s="711"/>
      <c r="EF55" s="711"/>
      <c r="EG55" s="711"/>
      <c r="EH55" s="711"/>
      <c r="EI55" s="710"/>
      <c r="EJ55" s="710"/>
      <c r="EK55" s="710"/>
      <c r="EL55" s="710"/>
      <c r="EM55" s="710"/>
      <c r="EN55" s="711"/>
      <c r="EO55" s="711"/>
      <c r="EP55" s="711"/>
      <c r="EQ55" s="711"/>
      <c r="ER55" s="711"/>
      <c r="ES55" s="712"/>
      <c r="ET55" s="713"/>
      <c r="EU55" s="713"/>
      <c r="EV55" s="713"/>
      <c r="EW55" s="714"/>
      <c r="EX55" s="712"/>
      <c r="EY55" s="713"/>
      <c r="EZ55" s="713"/>
      <c r="FA55" s="713"/>
      <c r="FB55" s="714"/>
      <c r="FC55" s="715"/>
      <c r="FD55" s="716"/>
      <c r="FE55" s="716"/>
      <c r="FF55" s="716"/>
      <c r="FG55" s="717"/>
      <c r="FH55" s="710" t="s">
        <v>240</v>
      </c>
      <c r="FI55" s="710"/>
      <c r="FJ55" s="710"/>
      <c r="FK55" s="710"/>
      <c r="FL55" s="710"/>
      <c r="FM55" s="708"/>
      <c r="FN55" s="708"/>
      <c r="FO55" s="708"/>
      <c r="FP55" s="708"/>
      <c r="FQ55" s="708"/>
      <c r="FR55" s="718"/>
      <c r="FS55" s="719"/>
      <c r="FT55" s="719"/>
      <c r="FU55" s="719"/>
      <c r="FV55" s="719"/>
      <c r="FW55" s="719"/>
      <c r="FX55" s="719"/>
      <c r="FY55" s="719"/>
      <c r="FZ55" s="719"/>
      <c r="GA55" s="720"/>
      <c r="GB55" s="710"/>
      <c r="GC55" s="710"/>
      <c r="GD55" s="710"/>
      <c r="GE55" s="710"/>
      <c r="GF55" s="710"/>
    </row>
    <row r="56" spans="1:188" ht="12" customHeight="1" x14ac:dyDescent="0.25">
      <c r="A56" s="721">
        <v>0.90416666666666667</v>
      </c>
      <c r="B56" s="721"/>
      <c r="C56" s="721"/>
      <c r="D56" s="721"/>
      <c r="E56" s="721"/>
      <c r="F56" s="722" t="s">
        <v>24</v>
      </c>
      <c r="G56" s="723"/>
      <c r="H56" s="723"/>
      <c r="I56" s="723"/>
      <c r="J56" s="723"/>
      <c r="K56" s="723"/>
      <c r="L56" s="723"/>
      <c r="M56" s="723"/>
      <c r="N56" s="724"/>
      <c r="O56" s="749" t="s">
        <v>236</v>
      </c>
      <c r="P56" s="750"/>
      <c r="Q56" s="750"/>
      <c r="R56" s="750"/>
      <c r="S56" s="750"/>
      <c r="T56" s="750"/>
      <c r="U56" s="750"/>
      <c r="V56" s="750"/>
      <c r="W56" s="750"/>
      <c r="X56" s="750"/>
      <c r="Y56" s="750"/>
      <c r="Z56" s="751"/>
      <c r="AA56" s="728" t="s">
        <v>251</v>
      </c>
      <c r="AB56" s="729"/>
      <c r="AC56" s="730"/>
      <c r="AD56" s="729">
        <v>1</v>
      </c>
      <c r="AE56" s="730"/>
      <c r="AF56" s="731"/>
      <c r="AG56" s="732"/>
      <c r="AH56" s="732"/>
      <c r="AI56" s="733"/>
      <c r="AJ56" s="734"/>
      <c r="AK56" s="735"/>
      <c r="AL56" s="735"/>
      <c r="AM56" s="736"/>
      <c r="AN56" s="734"/>
      <c r="AO56" s="735"/>
      <c r="AP56" s="735"/>
      <c r="AQ56" s="735"/>
      <c r="AR56" s="736"/>
      <c r="AS56" s="509"/>
      <c r="AT56" s="510"/>
      <c r="AU56" s="510"/>
      <c r="AV56" s="737"/>
      <c r="AW56" s="737"/>
      <c r="AX56" s="737"/>
      <c r="AY56" s="737"/>
      <c r="AZ56" s="737"/>
      <c r="BA56" s="737"/>
      <c r="BB56" s="737"/>
      <c r="BC56" s="737"/>
      <c r="BD56" s="737"/>
      <c r="BE56" s="737"/>
      <c r="BF56" s="737"/>
      <c r="BG56" s="737"/>
      <c r="BH56" s="737"/>
      <c r="BI56" s="737"/>
      <c r="BJ56" s="737"/>
      <c r="BK56" s="738">
        <v>1.736111111111111E-3</v>
      </c>
      <c r="BL56" s="739"/>
      <c r="BM56" s="739"/>
      <c r="BN56" s="739"/>
      <c r="BO56" s="740"/>
      <c r="BP56" s="741">
        <f t="shared" ref="BP56" si="37">A56+BK56</f>
        <v>0.90590277777777783</v>
      </c>
      <c r="BQ56" s="741"/>
      <c r="BR56" s="741"/>
      <c r="BS56" s="741"/>
      <c r="BT56" s="741"/>
      <c r="BU56" s="2"/>
      <c r="BV56" s="742"/>
      <c r="BW56" s="742"/>
      <c r="BX56" s="742"/>
      <c r="BY56" s="743"/>
      <c r="BZ56" s="744"/>
      <c r="CA56" s="744"/>
      <c r="CB56" s="744"/>
      <c r="CC56" s="744"/>
      <c r="CD56" s="744"/>
      <c r="CE56" s="744"/>
      <c r="CF56" s="744"/>
      <c r="CG56" s="745"/>
      <c r="CH56" s="2"/>
      <c r="CI56" s="737"/>
      <c r="CJ56" s="737"/>
      <c r="CK56" s="737"/>
      <c r="CL56" s="737"/>
      <c r="CM56" s="737"/>
      <c r="CN56" s="737"/>
      <c r="CO56" s="737"/>
      <c r="CP56" s="737"/>
      <c r="CQ56" s="737"/>
      <c r="CR56" s="737"/>
      <c r="CS56" s="2"/>
      <c r="CT56" s="708"/>
      <c r="CU56" s="708"/>
      <c r="CV56" s="708"/>
      <c r="CW56" s="708"/>
      <c r="CX56" s="708"/>
      <c r="CY56" s="708"/>
      <c r="CZ56" s="708"/>
      <c r="DA56" s="708"/>
      <c r="DB56" s="708"/>
      <c r="DC56" s="708"/>
      <c r="DD56" s="708"/>
      <c r="DE56" s="708"/>
      <c r="DF56" s="708"/>
      <c r="DG56" s="708"/>
      <c r="DH56" s="708"/>
      <c r="DI56" s="708"/>
      <c r="DJ56" s="708"/>
      <c r="DK56" s="708"/>
      <c r="DL56" s="708"/>
      <c r="DM56" s="708"/>
      <c r="DN56" s="708"/>
      <c r="DO56" s="708"/>
      <c r="DP56" s="708"/>
      <c r="DQ56" s="708"/>
      <c r="DR56" s="708"/>
      <c r="DS56" s="2"/>
      <c r="DT56" s="709"/>
      <c r="DU56" s="709"/>
      <c r="DV56" s="709"/>
      <c r="DW56" s="709"/>
      <c r="DX56" s="709"/>
      <c r="DY56" s="709"/>
      <c r="DZ56" s="709"/>
      <c r="EA56" s="709"/>
      <c r="EB56" s="709"/>
      <c r="EC56" s="709"/>
      <c r="ED56" s="711" t="s">
        <v>252</v>
      </c>
      <c r="EE56" s="711"/>
      <c r="EF56" s="711"/>
      <c r="EG56" s="711"/>
      <c r="EH56" s="711"/>
      <c r="EI56" s="710"/>
      <c r="EJ56" s="710"/>
      <c r="EK56" s="710"/>
      <c r="EL56" s="710"/>
      <c r="EM56" s="710"/>
      <c r="EN56" s="711"/>
      <c r="EO56" s="711"/>
      <c r="EP56" s="711"/>
      <c r="EQ56" s="711"/>
      <c r="ER56" s="711"/>
      <c r="ES56" s="712"/>
      <c r="ET56" s="713"/>
      <c r="EU56" s="713"/>
      <c r="EV56" s="713"/>
      <c r="EW56" s="714"/>
      <c r="EX56" s="712"/>
      <c r="EY56" s="713"/>
      <c r="EZ56" s="713"/>
      <c r="FA56" s="713"/>
      <c r="FB56" s="714"/>
      <c r="FC56" s="715"/>
      <c r="FD56" s="716"/>
      <c r="FE56" s="716"/>
      <c r="FF56" s="716"/>
      <c r="FG56" s="717"/>
      <c r="FH56" s="710" t="s">
        <v>240</v>
      </c>
      <c r="FI56" s="710"/>
      <c r="FJ56" s="710"/>
      <c r="FK56" s="710"/>
      <c r="FL56" s="710"/>
      <c r="FM56" s="708"/>
      <c r="FN56" s="708"/>
      <c r="FO56" s="708"/>
      <c r="FP56" s="708"/>
      <c r="FQ56" s="708"/>
      <c r="FR56" s="718"/>
      <c r="FS56" s="719"/>
      <c r="FT56" s="719"/>
      <c r="FU56" s="719"/>
      <c r="FV56" s="719"/>
      <c r="FW56" s="719"/>
      <c r="FX56" s="719"/>
      <c r="FY56" s="719"/>
      <c r="FZ56" s="719"/>
      <c r="GA56" s="720"/>
      <c r="GB56" s="710"/>
      <c r="GC56" s="710"/>
      <c r="GD56" s="710"/>
      <c r="GE56" s="710"/>
      <c r="GF56" s="710"/>
    </row>
    <row r="57" spans="1:188" ht="12" customHeight="1" x14ac:dyDescent="0.25">
      <c r="A57" s="721">
        <v>0.90625</v>
      </c>
      <c r="B57" s="721"/>
      <c r="C57" s="721"/>
      <c r="D57" s="721"/>
      <c r="E57" s="721"/>
      <c r="F57" s="722" t="s">
        <v>249</v>
      </c>
      <c r="G57" s="723"/>
      <c r="H57" s="723"/>
      <c r="I57" s="723"/>
      <c r="J57" s="723"/>
      <c r="K57" s="723"/>
      <c r="L57" s="723"/>
      <c r="M57" s="723"/>
      <c r="N57" s="724"/>
      <c r="O57" s="746" t="s">
        <v>243</v>
      </c>
      <c r="P57" s="747"/>
      <c r="Q57" s="747"/>
      <c r="R57" s="747"/>
      <c r="S57" s="747"/>
      <c r="T57" s="747"/>
      <c r="U57" s="747"/>
      <c r="V57" s="747"/>
      <c r="W57" s="747"/>
      <c r="X57" s="747"/>
      <c r="Y57" s="747"/>
      <c r="Z57" s="748"/>
      <c r="AA57" s="728" t="s">
        <v>251</v>
      </c>
      <c r="AB57" s="729"/>
      <c r="AC57" s="730"/>
      <c r="AD57" s="729">
        <v>1</v>
      </c>
      <c r="AE57" s="730"/>
      <c r="AF57" s="731"/>
      <c r="AG57" s="732"/>
      <c r="AH57" s="732"/>
      <c r="AI57" s="733"/>
      <c r="AJ57" s="734"/>
      <c r="AK57" s="735"/>
      <c r="AL57" s="735"/>
      <c r="AM57" s="736"/>
      <c r="AN57" s="734"/>
      <c r="AO57" s="735"/>
      <c r="AP57" s="735"/>
      <c r="AQ57" s="735"/>
      <c r="AR57" s="736"/>
      <c r="AS57" s="509"/>
      <c r="AT57" s="510"/>
      <c r="AU57" s="510"/>
      <c r="AV57" s="737"/>
      <c r="AW57" s="737"/>
      <c r="AX57" s="737"/>
      <c r="AY57" s="737"/>
      <c r="AZ57" s="737"/>
      <c r="BA57" s="737"/>
      <c r="BB57" s="737"/>
      <c r="BC57" s="737"/>
      <c r="BD57" s="737"/>
      <c r="BE57" s="737"/>
      <c r="BF57" s="737"/>
      <c r="BG57" s="737"/>
      <c r="BH57" s="737"/>
      <c r="BI57" s="737"/>
      <c r="BJ57" s="737"/>
      <c r="BK57" s="738">
        <v>1.736111111111111E-3</v>
      </c>
      <c r="BL57" s="739"/>
      <c r="BM57" s="739"/>
      <c r="BN57" s="739"/>
      <c r="BO57" s="740"/>
      <c r="BP57" s="741">
        <f t="shared" si="36"/>
        <v>0.90798611111111116</v>
      </c>
      <c r="BQ57" s="741"/>
      <c r="BR57" s="741"/>
      <c r="BS57" s="741"/>
      <c r="BT57" s="741"/>
      <c r="BU57" s="2"/>
      <c r="BV57" s="742"/>
      <c r="BW57" s="742"/>
      <c r="BX57" s="742"/>
      <c r="BY57" s="743"/>
      <c r="BZ57" s="744"/>
      <c r="CA57" s="744"/>
      <c r="CB57" s="744"/>
      <c r="CC57" s="744"/>
      <c r="CD57" s="744"/>
      <c r="CE57" s="744"/>
      <c r="CF57" s="744"/>
      <c r="CG57" s="745"/>
      <c r="CH57" s="2"/>
      <c r="CI57" s="737"/>
      <c r="CJ57" s="737"/>
      <c r="CK57" s="737"/>
      <c r="CL57" s="737"/>
      <c r="CM57" s="737"/>
      <c r="CN57" s="737"/>
      <c r="CO57" s="737"/>
      <c r="CP57" s="737"/>
      <c r="CQ57" s="737"/>
      <c r="CR57" s="737"/>
      <c r="CS57" s="2"/>
      <c r="CT57" s="708"/>
      <c r="CU57" s="708"/>
      <c r="CV57" s="708"/>
      <c r="CW57" s="708"/>
      <c r="CX57" s="708"/>
      <c r="CY57" s="708"/>
      <c r="CZ57" s="708"/>
      <c r="DA57" s="708"/>
      <c r="DB57" s="708"/>
      <c r="DC57" s="708"/>
      <c r="DD57" s="708"/>
      <c r="DE57" s="708"/>
      <c r="DF57" s="708"/>
      <c r="DG57" s="708"/>
      <c r="DH57" s="708"/>
      <c r="DI57" s="708"/>
      <c r="DJ57" s="708"/>
      <c r="DK57" s="708"/>
      <c r="DL57" s="708"/>
      <c r="DM57" s="708"/>
      <c r="DN57" s="708"/>
      <c r="DO57" s="708"/>
      <c r="DP57" s="708"/>
      <c r="DQ57" s="708"/>
      <c r="DR57" s="708"/>
      <c r="DS57" s="2"/>
      <c r="DT57" s="709"/>
      <c r="DU57" s="709"/>
      <c r="DV57" s="709"/>
      <c r="DW57" s="709"/>
      <c r="DX57" s="709"/>
      <c r="DY57" s="709"/>
      <c r="DZ57" s="709"/>
      <c r="EA57" s="709"/>
      <c r="EB57" s="709"/>
      <c r="EC57" s="709"/>
      <c r="ED57" s="711" t="s">
        <v>252</v>
      </c>
      <c r="EE57" s="711"/>
      <c r="EF57" s="711"/>
      <c r="EG57" s="711"/>
      <c r="EH57" s="711"/>
      <c r="EI57" s="710"/>
      <c r="EJ57" s="710"/>
      <c r="EK57" s="710"/>
      <c r="EL57" s="710"/>
      <c r="EM57" s="710"/>
      <c r="EN57" s="711"/>
      <c r="EO57" s="711"/>
      <c r="EP57" s="711"/>
      <c r="EQ57" s="711"/>
      <c r="ER57" s="711"/>
      <c r="ES57" s="712"/>
      <c r="ET57" s="713"/>
      <c r="EU57" s="713"/>
      <c r="EV57" s="713"/>
      <c r="EW57" s="714"/>
      <c r="EX57" s="712"/>
      <c r="EY57" s="713"/>
      <c r="EZ57" s="713"/>
      <c r="FA57" s="713"/>
      <c r="FB57" s="714"/>
      <c r="FC57" s="715"/>
      <c r="FD57" s="716"/>
      <c r="FE57" s="716"/>
      <c r="FF57" s="716"/>
      <c r="FG57" s="717"/>
      <c r="FH57" s="710" t="s">
        <v>240</v>
      </c>
      <c r="FI57" s="710"/>
      <c r="FJ57" s="710"/>
      <c r="FK57" s="710"/>
      <c r="FL57" s="710"/>
      <c r="FM57" s="708"/>
      <c r="FN57" s="708"/>
      <c r="FO57" s="708"/>
      <c r="FP57" s="708"/>
      <c r="FQ57" s="708"/>
      <c r="FR57" s="718"/>
      <c r="FS57" s="719"/>
      <c r="FT57" s="719"/>
      <c r="FU57" s="719"/>
      <c r="FV57" s="719"/>
      <c r="FW57" s="719"/>
      <c r="FX57" s="719"/>
      <c r="FY57" s="719"/>
      <c r="FZ57" s="719"/>
      <c r="GA57" s="720"/>
      <c r="GB57" s="710"/>
      <c r="GC57" s="710"/>
      <c r="GD57" s="710"/>
      <c r="GE57" s="710"/>
      <c r="GF57" s="710"/>
    </row>
  </sheetData>
  <mergeCells count="1150">
    <mergeCell ref="FR38:GA38"/>
    <mergeCell ref="GB38:GF38"/>
    <mergeCell ref="DN38:DR38"/>
    <mergeCell ref="DT38:DX38"/>
    <mergeCell ref="DY38:EC38"/>
    <mergeCell ref="EI38:EM38"/>
    <mergeCell ref="ED38:EH38"/>
    <mergeCell ref="ES38:EW38"/>
    <mergeCell ref="EN38:ER38"/>
    <mergeCell ref="EX38:FB38"/>
    <mergeCell ref="FC38:FG38"/>
    <mergeCell ref="DY37:EC37"/>
    <mergeCell ref="EI37:EM37"/>
    <mergeCell ref="ED37:EH37"/>
    <mergeCell ref="ES37:EW37"/>
    <mergeCell ref="EN37:ER37"/>
    <mergeCell ref="EX37:FB37"/>
    <mergeCell ref="FC37:FG37"/>
    <mergeCell ref="DI38:DM38"/>
    <mergeCell ref="FH38:FL38"/>
    <mergeCell ref="FM38:FQ38"/>
    <mergeCell ref="ES56:EW56"/>
    <mergeCell ref="FC43:FG43"/>
    <mergeCell ref="EX43:FB43"/>
    <mergeCell ref="ES43:EW43"/>
    <mergeCell ref="ES41:EW41"/>
    <mergeCell ref="FC33:FG33"/>
    <mergeCell ref="EX33:FB33"/>
    <mergeCell ref="ES33:EW33"/>
    <mergeCell ref="FC31:FG31"/>
    <mergeCell ref="EX31:FB31"/>
    <mergeCell ref="ES31:EW31"/>
    <mergeCell ref="FC29:FG29"/>
    <mergeCell ref="EX29:FB29"/>
    <mergeCell ref="ES29:EW29"/>
    <mergeCell ref="FH29:FL29"/>
    <mergeCell ref="FM29:FQ29"/>
    <mergeCell ref="FH31:FL31"/>
    <mergeCell ref="FM31:FQ31"/>
    <mergeCell ref="DN35:DR35"/>
    <mergeCell ref="DT35:DX35"/>
    <mergeCell ref="FH33:FL33"/>
    <mergeCell ref="FM33:FQ33"/>
    <mergeCell ref="DI33:DM33"/>
    <mergeCell ref="DN33:DR33"/>
    <mergeCell ref="DT33:DX33"/>
    <mergeCell ref="DY33:EC33"/>
    <mergeCell ref="EI33:EM33"/>
    <mergeCell ref="FM41:FQ41"/>
    <mergeCell ref="FM30:FQ30"/>
    <mergeCell ref="F38:N38"/>
    <mergeCell ref="O38:Z38"/>
    <mergeCell ref="AF38:AI38"/>
    <mergeCell ref="AJ38:AM38"/>
    <mergeCell ref="AN38:AR38"/>
    <mergeCell ref="AV38:AZ38"/>
    <mergeCell ref="BA38:BE38"/>
    <mergeCell ref="BF38:BJ38"/>
    <mergeCell ref="BK38:BO38"/>
    <mergeCell ref="BP38:BT38"/>
    <mergeCell ref="BV38:BX38"/>
    <mergeCell ref="BY38:CG38"/>
    <mergeCell ref="CI38:CM38"/>
    <mergeCell ref="CN38:CR38"/>
    <mergeCell ref="CT38:CX38"/>
    <mergeCell ref="CY38:DC38"/>
    <mergeCell ref="DD38:DH38"/>
    <mergeCell ref="GB36:GF36"/>
    <mergeCell ref="A37:E37"/>
    <mergeCell ref="F37:N37"/>
    <mergeCell ref="O37:Z37"/>
    <mergeCell ref="AF37:AI37"/>
    <mergeCell ref="AJ37:AM37"/>
    <mergeCell ref="AN37:AR37"/>
    <mergeCell ref="AV37:AZ37"/>
    <mergeCell ref="BA37:BE37"/>
    <mergeCell ref="BF37:BJ37"/>
    <mergeCell ref="BK37:BO37"/>
    <mergeCell ref="BP37:BT37"/>
    <mergeCell ref="BV37:BX37"/>
    <mergeCell ref="BY37:CG37"/>
    <mergeCell ref="CI37:CM37"/>
    <mergeCell ref="CN37:CR37"/>
    <mergeCell ref="CT37:CX37"/>
    <mergeCell ref="CY37:DC37"/>
    <mergeCell ref="DI37:DM37"/>
    <mergeCell ref="DN37:DR37"/>
    <mergeCell ref="DT37:DX37"/>
    <mergeCell ref="FH37:FL37"/>
    <mergeCell ref="FM37:FQ37"/>
    <mergeCell ref="FR37:GA37"/>
    <mergeCell ref="GB37:GF37"/>
    <mergeCell ref="GB35:GF35"/>
    <mergeCell ref="A36:E36"/>
    <mergeCell ref="F36:N36"/>
    <mergeCell ref="O36:Z36"/>
    <mergeCell ref="AF36:AI36"/>
    <mergeCell ref="AJ36:AM36"/>
    <mergeCell ref="AN36:AR36"/>
    <mergeCell ref="AV36:AZ36"/>
    <mergeCell ref="BA36:BE36"/>
    <mergeCell ref="BF36:BJ36"/>
    <mergeCell ref="BK36:BO36"/>
    <mergeCell ref="BP36:BT36"/>
    <mergeCell ref="BV36:BX36"/>
    <mergeCell ref="BY36:CG36"/>
    <mergeCell ref="CI36:CM36"/>
    <mergeCell ref="CN36:CR36"/>
    <mergeCell ref="CT36:CX36"/>
    <mergeCell ref="CY36:DC36"/>
    <mergeCell ref="DI36:DM36"/>
    <mergeCell ref="DN36:DR36"/>
    <mergeCell ref="DT36:DX36"/>
    <mergeCell ref="DI35:DM35"/>
    <mergeCell ref="DY36:EC36"/>
    <mergeCell ref="EI36:EM36"/>
    <mergeCell ref="ED36:EH36"/>
    <mergeCell ref="ES36:EW36"/>
    <mergeCell ref="EN36:ER36"/>
    <mergeCell ref="EX36:FB36"/>
    <mergeCell ref="FC36:FG36"/>
    <mergeCell ref="FH36:FL36"/>
    <mergeCell ref="FM36:FQ36"/>
    <mergeCell ref="FR36:GA36"/>
    <mergeCell ref="J1:U1"/>
    <mergeCell ref="A22:E22"/>
    <mergeCell ref="F22:N23"/>
    <mergeCell ref="O22:Z23"/>
    <mergeCell ref="AA22:AE23"/>
    <mergeCell ref="AF22:AI23"/>
    <mergeCell ref="A35:E35"/>
    <mergeCell ref="F35:N35"/>
    <mergeCell ref="O35:Z35"/>
    <mergeCell ref="AF35:AI35"/>
    <mergeCell ref="A29:E29"/>
    <mergeCell ref="F29:N29"/>
    <mergeCell ref="O29:Z29"/>
    <mergeCell ref="AF29:AI29"/>
    <mergeCell ref="A31:E31"/>
    <mergeCell ref="F31:N31"/>
    <mergeCell ref="O31:Z31"/>
    <mergeCell ref="AF31:AI31"/>
    <mergeCell ref="A33:E33"/>
    <mergeCell ref="F33:N33"/>
    <mergeCell ref="O33:Z33"/>
    <mergeCell ref="AF33:AI33"/>
    <mergeCell ref="A28:E28"/>
    <mergeCell ref="F28:N28"/>
    <mergeCell ref="O28:Z28"/>
    <mergeCell ref="AF28:AI28"/>
    <mergeCell ref="A34:E34"/>
    <mergeCell ref="F34:N34"/>
    <mergeCell ref="O34:Z34"/>
    <mergeCell ref="AF34:AI34"/>
    <mergeCell ref="A30:E30"/>
    <mergeCell ref="F30:N30"/>
    <mergeCell ref="AJ28:AM28"/>
    <mergeCell ref="AN28:AR28"/>
    <mergeCell ref="GB22:GF23"/>
    <mergeCell ref="A23:E23"/>
    <mergeCell ref="AN23:AR23"/>
    <mergeCell ref="AV23:AZ23"/>
    <mergeCell ref="BA23:BE23"/>
    <mergeCell ref="BF23:BJ23"/>
    <mergeCell ref="BK23:BO23"/>
    <mergeCell ref="EI22:EM22"/>
    <mergeCell ref="ED22:EH22"/>
    <mergeCell ref="ES22:EW22"/>
    <mergeCell ref="EN22:ER22"/>
    <mergeCell ref="EX22:FB22"/>
    <mergeCell ref="FC22:FG22"/>
    <mergeCell ref="CY22:DC22"/>
    <mergeCell ref="DD22:DH22"/>
    <mergeCell ref="DI22:DM22"/>
    <mergeCell ref="DN22:DR22"/>
    <mergeCell ref="DT22:DX22"/>
    <mergeCell ref="DY22:EC22"/>
    <mergeCell ref="BK22:BO22"/>
    <mergeCell ref="BP22:BT22"/>
    <mergeCell ref="BV22:BX22"/>
    <mergeCell ref="BY22:CG23"/>
    <mergeCell ref="CI22:CR22"/>
    <mergeCell ref="CT22:CX22"/>
    <mergeCell ref="BP23:BT23"/>
    <mergeCell ref="BV23:BX23"/>
    <mergeCell ref="CI23:CM23"/>
    <mergeCell ref="CN23:CR23"/>
    <mergeCell ref="AJ22:AM23"/>
    <mergeCell ref="AN22:AR22"/>
    <mergeCell ref="AS22:AU23"/>
    <mergeCell ref="FR25:GA25"/>
    <mergeCell ref="FC23:FG23"/>
    <mergeCell ref="A24:C24"/>
    <mergeCell ref="AF24:AI24"/>
    <mergeCell ref="AJ24:AM24"/>
    <mergeCell ref="A25:E25"/>
    <mergeCell ref="F25:N25"/>
    <mergeCell ref="O25:Z25"/>
    <mergeCell ref="AF25:AI25"/>
    <mergeCell ref="AJ25:AM25"/>
    <mergeCell ref="AN25:AR25"/>
    <mergeCell ref="DY23:EC23"/>
    <mergeCell ref="EI23:EM23"/>
    <mergeCell ref="ED23:EH23"/>
    <mergeCell ref="ES23:EW23"/>
    <mergeCell ref="EN23:ER23"/>
    <mergeCell ref="EX23:FB23"/>
    <mergeCell ref="CT23:CX23"/>
    <mergeCell ref="CY23:DC23"/>
    <mergeCell ref="DD23:DH23"/>
    <mergeCell ref="DI23:DM23"/>
    <mergeCell ref="DN23:DR23"/>
    <mergeCell ref="DT23:DX23"/>
    <mergeCell ref="CN25:CR25"/>
    <mergeCell ref="CT25:CX25"/>
    <mergeCell ref="FH22:FL23"/>
    <mergeCell ref="FM22:FQ23"/>
    <mergeCell ref="FR22:GA23"/>
    <mergeCell ref="AV22:AZ22"/>
    <mergeCell ref="BA22:BE22"/>
    <mergeCell ref="BF22:BJ22"/>
    <mergeCell ref="GB25:GF25"/>
    <mergeCell ref="A26:E26"/>
    <mergeCell ref="F26:N26"/>
    <mergeCell ref="O26:Z26"/>
    <mergeCell ref="AF26:AI26"/>
    <mergeCell ref="AJ26:AM26"/>
    <mergeCell ref="AN26:AR26"/>
    <mergeCell ref="AV26:AZ26"/>
    <mergeCell ref="BA26:BE26"/>
    <mergeCell ref="ES25:EW25"/>
    <mergeCell ref="EN25:ER25"/>
    <mergeCell ref="EX25:FB25"/>
    <mergeCell ref="FC25:FG25"/>
    <mergeCell ref="FH25:FL25"/>
    <mergeCell ref="FM25:FQ25"/>
    <mergeCell ref="DI25:DM25"/>
    <mergeCell ref="DN25:DR25"/>
    <mergeCell ref="DT25:DX25"/>
    <mergeCell ref="DY25:EC25"/>
    <mergeCell ref="EI25:EM25"/>
    <mergeCell ref="ED25:EH25"/>
    <mergeCell ref="BY25:CG25"/>
    <mergeCell ref="CI25:CM25"/>
    <mergeCell ref="FM26:FQ26"/>
    <mergeCell ref="CY25:DC25"/>
    <mergeCell ref="DD25:DH25"/>
    <mergeCell ref="AV25:AZ25"/>
    <mergeCell ref="BA25:BE25"/>
    <mergeCell ref="BF25:BJ25"/>
    <mergeCell ref="BK25:BO25"/>
    <mergeCell ref="BP25:BT25"/>
    <mergeCell ref="BV25:BX25"/>
    <mergeCell ref="FR26:GA26"/>
    <mergeCell ref="GB26:GF26"/>
    <mergeCell ref="DT26:DX26"/>
    <mergeCell ref="DY26:EC26"/>
    <mergeCell ref="EI26:EM26"/>
    <mergeCell ref="ED26:EH26"/>
    <mergeCell ref="ES26:EW26"/>
    <mergeCell ref="EN26:ER26"/>
    <mergeCell ref="A27:E27"/>
    <mergeCell ref="F27:N27"/>
    <mergeCell ref="O27:Z27"/>
    <mergeCell ref="AF27:AI27"/>
    <mergeCell ref="AJ27:AM27"/>
    <mergeCell ref="AN27:AR27"/>
    <mergeCell ref="EX26:FB26"/>
    <mergeCell ref="FC26:FG26"/>
    <mergeCell ref="FH26:FL26"/>
    <mergeCell ref="CN26:CR26"/>
    <mergeCell ref="CT26:CX26"/>
    <mergeCell ref="CY26:DC26"/>
    <mergeCell ref="DD26:DH26"/>
    <mergeCell ref="DI26:DM26"/>
    <mergeCell ref="DN26:DR26"/>
    <mergeCell ref="BF26:BJ26"/>
    <mergeCell ref="BA28:BE28"/>
    <mergeCell ref="ES27:EW27"/>
    <mergeCell ref="EN27:ER27"/>
    <mergeCell ref="EX27:FB27"/>
    <mergeCell ref="FC27:FG27"/>
    <mergeCell ref="FH27:FL27"/>
    <mergeCell ref="FM27:FQ27"/>
    <mergeCell ref="DI27:DM27"/>
    <mergeCell ref="DN27:DR27"/>
    <mergeCell ref="BK26:BO26"/>
    <mergeCell ref="BP26:BT26"/>
    <mergeCell ref="BV26:BX26"/>
    <mergeCell ref="BY26:CG26"/>
    <mergeCell ref="CI26:CM26"/>
    <mergeCell ref="CN27:CR27"/>
    <mergeCell ref="CT27:CX27"/>
    <mergeCell ref="CY27:DC27"/>
    <mergeCell ref="DD27:DH27"/>
    <mergeCell ref="DT27:DX27"/>
    <mergeCell ref="DY27:EC27"/>
    <mergeCell ref="EI27:EM27"/>
    <mergeCell ref="ED27:EH27"/>
    <mergeCell ref="BY27:CG27"/>
    <mergeCell ref="CI27:CM27"/>
    <mergeCell ref="FM28:FQ28"/>
    <mergeCell ref="FR28:GA28"/>
    <mergeCell ref="GB28:GF28"/>
    <mergeCell ref="DT28:DX28"/>
    <mergeCell ref="DY28:EC28"/>
    <mergeCell ref="EI28:EM28"/>
    <mergeCell ref="ED28:EH28"/>
    <mergeCell ref="ES28:EW28"/>
    <mergeCell ref="EN28:ER28"/>
    <mergeCell ref="AV27:AZ27"/>
    <mergeCell ref="BA27:BE27"/>
    <mergeCell ref="BF27:BJ27"/>
    <mergeCell ref="BK27:BO27"/>
    <mergeCell ref="BP27:BT27"/>
    <mergeCell ref="BV27:BX27"/>
    <mergeCell ref="FR27:GA27"/>
    <mergeCell ref="GB27:GF27"/>
    <mergeCell ref="EX28:FB28"/>
    <mergeCell ref="FC28:FG28"/>
    <mergeCell ref="FH28:FL28"/>
    <mergeCell ref="CN28:CR28"/>
    <mergeCell ref="CT28:CX28"/>
    <mergeCell ref="CY28:DC28"/>
    <mergeCell ref="DD28:DH28"/>
    <mergeCell ref="DI28:DM28"/>
    <mergeCell ref="DN28:DR28"/>
    <mergeCell ref="BF28:BJ28"/>
    <mergeCell ref="BK28:BO28"/>
    <mergeCell ref="BP28:BT28"/>
    <mergeCell ref="BV28:BX28"/>
    <mergeCell ref="BY28:CG28"/>
    <mergeCell ref="CI28:CM28"/>
    <mergeCell ref="AV28:AZ28"/>
    <mergeCell ref="O30:Z30"/>
    <mergeCell ref="AF30:AI30"/>
    <mergeCell ref="AJ30:AM30"/>
    <mergeCell ref="AN30:AR30"/>
    <mergeCell ref="AV30:AZ30"/>
    <mergeCell ref="BA30:BE30"/>
    <mergeCell ref="EN29:ER29"/>
    <mergeCell ref="CT30:CX30"/>
    <mergeCell ref="CY30:DC30"/>
    <mergeCell ref="DD30:DH30"/>
    <mergeCell ref="DI30:DM30"/>
    <mergeCell ref="DN30:DR30"/>
    <mergeCell ref="BF30:BJ30"/>
    <mergeCell ref="BK30:BO30"/>
    <mergeCell ref="BP30:BT30"/>
    <mergeCell ref="BV30:BX30"/>
    <mergeCell ref="BY30:CG30"/>
    <mergeCell ref="CI30:CM30"/>
    <mergeCell ref="DI29:DM29"/>
    <mergeCell ref="DN29:DR29"/>
    <mergeCell ref="DT29:DX29"/>
    <mergeCell ref="DY29:EC29"/>
    <mergeCell ref="EI29:EM29"/>
    <mergeCell ref="AJ29:AM29"/>
    <mergeCell ref="AN29:AR29"/>
    <mergeCell ref="AV29:AZ29"/>
    <mergeCell ref="BA29:BE29"/>
    <mergeCell ref="ED29:EH29"/>
    <mergeCell ref="BY29:CG29"/>
    <mergeCell ref="CI29:CM29"/>
    <mergeCell ref="BF29:BJ29"/>
    <mergeCell ref="FR30:GA30"/>
    <mergeCell ref="GB30:GF30"/>
    <mergeCell ref="DT30:DX30"/>
    <mergeCell ref="DY30:EC30"/>
    <mergeCell ref="EI30:EM30"/>
    <mergeCell ref="ED30:EH30"/>
    <mergeCell ref="ES30:EW30"/>
    <mergeCell ref="EN30:ER30"/>
    <mergeCell ref="BK29:BO29"/>
    <mergeCell ref="BP29:BT29"/>
    <mergeCell ref="BV29:BX29"/>
    <mergeCell ref="FR29:GA29"/>
    <mergeCell ref="GB29:GF29"/>
    <mergeCell ref="EX30:FB30"/>
    <mergeCell ref="FC30:FG30"/>
    <mergeCell ref="FH30:FL30"/>
    <mergeCell ref="CN30:CR30"/>
    <mergeCell ref="CN29:CR29"/>
    <mergeCell ref="CT29:CX29"/>
    <mergeCell ref="CY29:DC29"/>
    <mergeCell ref="DD29:DH29"/>
    <mergeCell ref="A32:E32"/>
    <mergeCell ref="F32:N32"/>
    <mergeCell ref="O32:Z32"/>
    <mergeCell ref="AF32:AI32"/>
    <mergeCell ref="AJ32:AM32"/>
    <mergeCell ref="AN32:AR32"/>
    <mergeCell ref="AV32:AZ32"/>
    <mergeCell ref="BA32:BE32"/>
    <mergeCell ref="EN31:ER31"/>
    <mergeCell ref="CT32:CX32"/>
    <mergeCell ref="CY32:DC32"/>
    <mergeCell ref="DD32:DH32"/>
    <mergeCell ref="DI32:DM32"/>
    <mergeCell ref="DN32:DR32"/>
    <mergeCell ref="BF32:BJ32"/>
    <mergeCell ref="BK32:BO32"/>
    <mergeCell ref="BP32:BT32"/>
    <mergeCell ref="BV32:BX32"/>
    <mergeCell ref="BY32:CG32"/>
    <mergeCell ref="CI32:CM32"/>
    <mergeCell ref="DI31:DM31"/>
    <mergeCell ref="DN31:DR31"/>
    <mergeCell ref="DT31:DX31"/>
    <mergeCell ref="DY31:EC31"/>
    <mergeCell ref="EI31:EM31"/>
    <mergeCell ref="AJ31:AM31"/>
    <mergeCell ref="AN31:AR31"/>
    <mergeCell ref="AV31:AZ31"/>
    <mergeCell ref="BA31:BE31"/>
    <mergeCell ref="ED31:EH31"/>
    <mergeCell ref="BY31:CG31"/>
    <mergeCell ref="CI31:CM31"/>
    <mergeCell ref="FM32:FQ32"/>
    <mergeCell ref="FR32:GA32"/>
    <mergeCell ref="GB32:GF32"/>
    <mergeCell ref="DT32:DX32"/>
    <mergeCell ref="DY32:EC32"/>
    <mergeCell ref="EI32:EM32"/>
    <mergeCell ref="ED32:EH32"/>
    <mergeCell ref="ES32:EW32"/>
    <mergeCell ref="EN32:ER32"/>
    <mergeCell ref="BK31:BO31"/>
    <mergeCell ref="BP31:BT31"/>
    <mergeCell ref="BV31:BX31"/>
    <mergeCell ref="FR31:GA31"/>
    <mergeCell ref="GB31:GF31"/>
    <mergeCell ref="EX32:FB32"/>
    <mergeCell ref="FC32:FG32"/>
    <mergeCell ref="FH32:FL32"/>
    <mergeCell ref="CN32:CR32"/>
    <mergeCell ref="CN31:CR31"/>
    <mergeCell ref="CT31:CX31"/>
    <mergeCell ref="CY31:DC31"/>
    <mergeCell ref="DD31:DH31"/>
    <mergeCell ref="BF31:BJ31"/>
    <mergeCell ref="GB34:GF34"/>
    <mergeCell ref="DT34:DX34"/>
    <mergeCell ref="DY34:EC34"/>
    <mergeCell ref="EI34:EM34"/>
    <mergeCell ref="ED34:EH34"/>
    <mergeCell ref="ES34:EW34"/>
    <mergeCell ref="EN34:ER34"/>
    <mergeCell ref="BK33:BO33"/>
    <mergeCell ref="BP33:BT33"/>
    <mergeCell ref="BV33:BX33"/>
    <mergeCell ref="FR33:GA33"/>
    <mergeCell ref="GB33:GF33"/>
    <mergeCell ref="EX34:FB34"/>
    <mergeCell ref="FC34:FG34"/>
    <mergeCell ref="FH34:FL34"/>
    <mergeCell ref="CN34:CR34"/>
    <mergeCell ref="CN33:CR33"/>
    <mergeCell ref="CT33:CX33"/>
    <mergeCell ref="CY33:DC33"/>
    <mergeCell ref="DD33:DH33"/>
    <mergeCell ref="EN33:ER33"/>
    <mergeCell ref="CT34:CX34"/>
    <mergeCell ref="CY34:DC34"/>
    <mergeCell ref="DD34:DH34"/>
    <mergeCell ref="DI34:DM34"/>
    <mergeCell ref="DN34:DR34"/>
    <mergeCell ref="BK34:BO34"/>
    <mergeCell ref="BP34:BT34"/>
    <mergeCell ref="BV34:BX34"/>
    <mergeCell ref="BY34:CG34"/>
    <mergeCell ref="CI34:CM34"/>
    <mergeCell ref="FR34:GA34"/>
    <mergeCell ref="AJ33:AM33"/>
    <mergeCell ref="AN33:AR33"/>
    <mergeCell ref="AV33:AZ33"/>
    <mergeCell ref="BA33:BE33"/>
    <mergeCell ref="ED33:EH33"/>
    <mergeCell ref="BY33:CG33"/>
    <mergeCell ref="CI33:CM33"/>
    <mergeCell ref="FM34:FQ34"/>
    <mergeCell ref="BF33:BJ33"/>
    <mergeCell ref="AJ34:AM34"/>
    <mergeCell ref="AN34:AR34"/>
    <mergeCell ref="AV34:AZ34"/>
    <mergeCell ref="BA34:BE34"/>
    <mergeCell ref="BF34:BJ34"/>
    <mergeCell ref="DY35:EC35"/>
    <mergeCell ref="EI35:EM35"/>
    <mergeCell ref="ED35:EH35"/>
    <mergeCell ref="ES35:EW35"/>
    <mergeCell ref="EN35:ER35"/>
    <mergeCell ref="EX35:FB35"/>
    <mergeCell ref="FC35:FG35"/>
    <mergeCell ref="FH35:FL35"/>
    <mergeCell ref="FM35:FQ35"/>
    <mergeCell ref="FR35:GA35"/>
    <mergeCell ref="CT39:CX39"/>
    <mergeCell ref="CY39:DC39"/>
    <mergeCell ref="DD39:DH39"/>
    <mergeCell ref="AV39:AZ39"/>
    <mergeCell ref="BA39:BE39"/>
    <mergeCell ref="BF39:BJ39"/>
    <mergeCell ref="BK39:BO39"/>
    <mergeCell ref="BP39:BT39"/>
    <mergeCell ref="BV39:BX39"/>
    <mergeCell ref="A39:E39"/>
    <mergeCell ref="F39:N39"/>
    <mergeCell ref="O39:Z39"/>
    <mergeCell ref="AF39:AI39"/>
    <mergeCell ref="AJ39:AM39"/>
    <mergeCell ref="AN39:AR39"/>
    <mergeCell ref="AJ35:AM35"/>
    <mergeCell ref="AN35:AR35"/>
    <mergeCell ref="AV35:AZ35"/>
    <mergeCell ref="BA35:BE35"/>
    <mergeCell ref="BF35:BJ35"/>
    <mergeCell ref="BK35:BO35"/>
    <mergeCell ref="BP35:BT35"/>
    <mergeCell ref="BV35:BX35"/>
    <mergeCell ref="BY35:CG35"/>
    <mergeCell ref="CI35:CM35"/>
    <mergeCell ref="CN35:CR35"/>
    <mergeCell ref="CT35:CX35"/>
    <mergeCell ref="CY35:DC35"/>
    <mergeCell ref="DD35:DH35"/>
    <mergeCell ref="DD36:DH36"/>
    <mergeCell ref="DD37:DH37"/>
    <mergeCell ref="A38:E38"/>
    <mergeCell ref="GB40:GF40"/>
    <mergeCell ref="DT40:DX40"/>
    <mergeCell ref="DY40:EC40"/>
    <mergeCell ref="EI40:EM40"/>
    <mergeCell ref="ED40:EH40"/>
    <mergeCell ref="ES40:EW40"/>
    <mergeCell ref="EN40:ER40"/>
    <mergeCell ref="FR39:GA39"/>
    <mergeCell ref="GB39:GF39"/>
    <mergeCell ref="A40:E40"/>
    <mergeCell ref="F40:N40"/>
    <mergeCell ref="O40:Z40"/>
    <mergeCell ref="AF40:AI40"/>
    <mergeCell ref="AJ40:AM40"/>
    <mergeCell ref="AN40:AR40"/>
    <mergeCell ref="AV40:AZ40"/>
    <mergeCell ref="BA40:BE40"/>
    <mergeCell ref="ES39:EW39"/>
    <mergeCell ref="EN39:ER39"/>
    <mergeCell ref="EX39:FB39"/>
    <mergeCell ref="FC39:FG39"/>
    <mergeCell ref="FH39:FL39"/>
    <mergeCell ref="FM39:FQ39"/>
    <mergeCell ref="DI39:DM39"/>
    <mergeCell ref="DN39:DR39"/>
    <mergeCell ref="DT39:DX39"/>
    <mergeCell ref="DY39:EC39"/>
    <mergeCell ref="EI39:EM39"/>
    <mergeCell ref="ED39:EH39"/>
    <mergeCell ref="BY39:CG39"/>
    <mergeCell ref="CI39:CM39"/>
    <mergeCell ref="CN39:CR39"/>
    <mergeCell ref="AV42:AZ42"/>
    <mergeCell ref="BA42:BE42"/>
    <mergeCell ref="BF42:BJ42"/>
    <mergeCell ref="BK42:BO42"/>
    <mergeCell ref="BP42:BT42"/>
    <mergeCell ref="BV42:BX42"/>
    <mergeCell ref="FR42:GA42"/>
    <mergeCell ref="CT40:CX40"/>
    <mergeCell ref="CY40:DC40"/>
    <mergeCell ref="DD40:DH40"/>
    <mergeCell ref="DI40:DM40"/>
    <mergeCell ref="DN40:DR40"/>
    <mergeCell ref="BF40:BJ40"/>
    <mergeCell ref="BK40:BO40"/>
    <mergeCell ref="BP40:BT40"/>
    <mergeCell ref="BV40:BX40"/>
    <mergeCell ref="BY40:CG40"/>
    <mergeCell ref="CI40:CM40"/>
    <mergeCell ref="BY42:CG42"/>
    <mergeCell ref="CI42:CM42"/>
    <mergeCell ref="CN42:CR42"/>
    <mergeCell ref="EX41:FB41"/>
    <mergeCell ref="FC41:FG41"/>
    <mergeCell ref="CY41:DC41"/>
    <mergeCell ref="DD41:DH41"/>
    <mergeCell ref="DI41:DM41"/>
    <mergeCell ref="DN41:DR41"/>
    <mergeCell ref="DT41:DX41"/>
    <mergeCell ref="DY41:EC41"/>
    <mergeCell ref="FM40:FQ40"/>
    <mergeCell ref="FR40:GA40"/>
    <mergeCell ref="FH41:FL41"/>
    <mergeCell ref="FR44:GA44"/>
    <mergeCell ref="CT44:CX44"/>
    <mergeCell ref="AN44:AR44"/>
    <mergeCell ref="AS44:AU44"/>
    <mergeCell ref="AV44:AZ44"/>
    <mergeCell ref="BA44:BE44"/>
    <mergeCell ref="BF44:BJ44"/>
    <mergeCell ref="BK44:BO44"/>
    <mergeCell ref="A43:E43"/>
    <mergeCell ref="F43:N43"/>
    <mergeCell ref="O43:Z43"/>
    <mergeCell ref="AA43:AE43"/>
    <mergeCell ref="AF43:AI43"/>
    <mergeCell ref="AJ43:AM43"/>
    <mergeCell ref="EN45:ER45"/>
    <mergeCell ref="EX45:FB45"/>
    <mergeCell ref="FC45:FG45"/>
    <mergeCell ref="AN45:AR45"/>
    <mergeCell ref="AS45:AU45"/>
    <mergeCell ref="AV45:AZ45"/>
    <mergeCell ref="FH45:FL45"/>
    <mergeCell ref="FM45:FQ45"/>
    <mergeCell ref="A45:E45"/>
    <mergeCell ref="F45:N45"/>
    <mergeCell ref="O45:Z45"/>
    <mergeCell ref="BV44:BX44"/>
    <mergeCell ref="BY44:CG44"/>
    <mergeCell ref="FH44:FL44"/>
    <mergeCell ref="FM44:FQ44"/>
    <mergeCell ref="A46:E46"/>
    <mergeCell ref="F46:N46"/>
    <mergeCell ref="O46:Z46"/>
    <mergeCell ref="AF46:AI46"/>
    <mergeCell ref="AJ46:AM46"/>
    <mergeCell ref="AN46:AR46"/>
    <mergeCell ref="AV46:AZ46"/>
    <mergeCell ref="BA46:BE46"/>
    <mergeCell ref="EX46:FB46"/>
    <mergeCell ref="FC46:FG46"/>
    <mergeCell ref="FH46:FL46"/>
    <mergeCell ref="FM46:FQ46"/>
    <mergeCell ref="AN41:AR41"/>
    <mergeCell ref="AS41:AU41"/>
    <mergeCell ref="AV41:AZ41"/>
    <mergeCell ref="BA41:BE41"/>
    <mergeCell ref="BF41:BJ41"/>
    <mergeCell ref="BK41:BO41"/>
    <mergeCell ref="A42:E42"/>
    <mergeCell ref="F42:N42"/>
    <mergeCell ref="O42:Z42"/>
    <mergeCell ref="AF42:AI42"/>
    <mergeCell ref="AJ42:AM42"/>
    <mergeCell ref="AN42:AR42"/>
    <mergeCell ref="CY42:DC42"/>
    <mergeCell ref="DD42:DH42"/>
    <mergeCell ref="A41:E41"/>
    <mergeCell ref="F41:N41"/>
    <mergeCell ref="O41:Z41"/>
    <mergeCell ref="A44:E44"/>
    <mergeCell ref="F44:N44"/>
    <mergeCell ref="O44:Z44"/>
    <mergeCell ref="FR41:GA41"/>
    <mergeCell ref="BP41:BT41"/>
    <mergeCell ref="BV41:BX41"/>
    <mergeCell ref="BY41:CG41"/>
    <mergeCell ref="CI41:CM41"/>
    <mergeCell ref="CN41:CR41"/>
    <mergeCell ref="CT41:CX41"/>
    <mergeCell ref="BY45:CG45"/>
    <mergeCell ref="CI45:CM45"/>
    <mergeCell ref="CN45:CR45"/>
    <mergeCell ref="CT45:CX45"/>
    <mergeCell ref="BP45:BT45"/>
    <mergeCell ref="BV45:BX45"/>
    <mergeCell ref="GB45:GF45"/>
    <mergeCell ref="EI45:EM45"/>
    <mergeCell ref="ED45:EH45"/>
    <mergeCell ref="ES45:EW45"/>
    <mergeCell ref="GB42:GF42"/>
    <mergeCell ref="ES42:EW42"/>
    <mergeCell ref="EN42:ER42"/>
    <mergeCell ref="EX42:FB42"/>
    <mergeCell ref="FC42:FG42"/>
    <mergeCell ref="FH42:FL42"/>
    <mergeCell ref="FM42:FQ42"/>
    <mergeCell ref="DI42:DM42"/>
    <mergeCell ref="DN42:DR42"/>
    <mergeCell ref="DT42:DX42"/>
    <mergeCell ref="DY42:EC42"/>
    <mergeCell ref="EI42:EM42"/>
    <mergeCell ref="ED42:EH42"/>
    <mergeCell ref="CT42:CX42"/>
    <mergeCell ref="BP44:BT44"/>
    <mergeCell ref="FR46:GA46"/>
    <mergeCell ref="GB46:GF46"/>
    <mergeCell ref="DT46:DX46"/>
    <mergeCell ref="DY46:EC46"/>
    <mergeCell ref="EI46:EM46"/>
    <mergeCell ref="ED46:EH46"/>
    <mergeCell ref="ES46:EW46"/>
    <mergeCell ref="EN46:ER46"/>
    <mergeCell ref="CN46:CR46"/>
    <mergeCell ref="CT46:CX46"/>
    <mergeCell ref="CY46:DC46"/>
    <mergeCell ref="DD46:DH46"/>
    <mergeCell ref="DI46:DM46"/>
    <mergeCell ref="DN46:DR46"/>
    <mergeCell ref="AA46:AE46"/>
    <mergeCell ref="AS46:AU46"/>
    <mergeCell ref="CY45:DC45"/>
    <mergeCell ref="DD45:DH45"/>
    <mergeCell ref="DI45:DM45"/>
    <mergeCell ref="DN45:DR45"/>
    <mergeCell ref="DT45:DX45"/>
    <mergeCell ref="AA45:AE45"/>
    <mergeCell ref="AF45:AI45"/>
    <mergeCell ref="AJ45:AM45"/>
    <mergeCell ref="BV46:BX46"/>
    <mergeCell ref="BY46:CG46"/>
    <mergeCell ref="CI46:CM46"/>
    <mergeCell ref="FR45:GA45"/>
    <mergeCell ref="GB41:GF41"/>
    <mergeCell ref="FH43:FL43"/>
    <mergeCell ref="FM43:FQ43"/>
    <mergeCell ref="FR43:GA43"/>
    <mergeCell ref="GB43:GF43"/>
    <mergeCell ref="AA42:AE42"/>
    <mergeCell ref="AS42:AU42"/>
    <mergeCell ref="GB44:GF44"/>
    <mergeCell ref="EI44:EM44"/>
    <mergeCell ref="ED44:EH44"/>
    <mergeCell ref="ES44:EW44"/>
    <mergeCell ref="EN44:ER44"/>
    <mergeCell ref="EX44:FB44"/>
    <mergeCell ref="FC44:FG44"/>
    <mergeCell ref="CY44:DC44"/>
    <mergeCell ref="DD44:DH44"/>
    <mergeCell ref="EI43:EM43"/>
    <mergeCell ref="ED43:EH43"/>
    <mergeCell ref="EN43:ER43"/>
    <mergeCell ref="CY43:DC43"/>
    <mergeCell ref="DD43:DH43"/>
    <mergeCell ref="DI43:DM43"/>
    <mergeCell ref="DN43:DR43"/>
    <mergeCell ref="DT43:DX43"/>
    <mergeCell ref="DY43:EC43"/>
    <mergeCell ref="BP43:BT43"/>
    <mergeCell ref="EI41:EM41"/>
    <mergeCell ref="ED41:EH41"/>
    <mergeCell ref="EN41:ER41"/>
    <mergeCell ref="AA41:AE41"/>
    <mergeCell ref="AF41:AI41"/>
    <mergeCell ref="AJ41:AM41"/>
    <mergeCell ref="FH40:FL40"/>
    <mergeCell ref="CN40:CR40"/>
    <mergeCell ref="BY43:CG43"/>
    <mergeCell ref="CI43:CM43"/>
    <mergeCell ref="CN43:CR43"/>
    <mergeCell ref="CT43:CX43"/>
    <mergeCell ref="AN43:AR43"/>
    <mergeCell ref="AS43:AU43"/>
    <mergeCell ref="AV43:AZ43"/>
    <mergeCell ref="BA43:BE43"/>
    <mergeCell ref="BF43:BJ43"/>
    <mergeCell ref="BK43:BO43"/>
    <mergeCell ref="ED52:EH52"/>
    <mergeCell ref="ES52:EW52"/>
    <mergeCell ref="EN52:ER52"/>
    <mergeCell ref="EX52:FB52"/>
    <mergeCell ref="FC52:FG52"/>
    <mergeCell ref="FH52:FL52"/>
    <mergeCell ref="CT52:CX52"/>
    <mergeCell ref="CY52:DC52"/>
    <mergeCell ref="DD52:DH52"/>
    <mergeCell ref="DI52:DM52"/>
    <mergeCell ref="DN52:DR52"/>
    <mergeCell ref="ED49:EH49"/>
    <mergeCell ref="ES49:EW49"/>
    <mergeCell ref="EX49:FB49"/>
    <mergeCell ref="FC49:FG49"/>
    <mergeCell ref="FH49:FL49"/>
    <mergeCell ref="CI48:CM48"/>
    <mergeCell ref="CN48:CR48"/>
    <mergeCell ref="BV43:BX43"/>
    <mergeCell ref="DY45:EC45"/>
    <mergeCell ref="O52:Z52"/>
    <mergeCell ref="AA52:AC52"/>
    <mergeCell ref="AD52:AE52"/>
    <mergeCell ref="AF52:AI52"/>
    <mergeCell ref="AJ52:AM52"/>
    <mergeCell ref="AN52:AR52"/>
    <mergeCell ref="AV52:AZ52"/>
    <mergeCell ref="BA52:BE52"/>
    <mergeCell ref="BF52:BJ52"/>
    <mergeCell ref="BK52:BO52"/>
    <mergeCell ref="BP52:BT52"/>
    <mergeCell ref="BV52:BX52"/>
    <mergeCell ref="BY52:CG52"/>
    <mergeCell ref="CI52:CM52"/>
    <mergeCell ref="CN52:CR52"/>
    <mergeCell ref="EX40:FB40"/>
    <mergeCell ref="FC40:FG40"/>
    <mergeCell ref="DI44:DM44"/>
    <mergeCell ref="DN44:DR44"/>
    <mergeCell ref="DT44:DX44"/>
    <mergeCell ref="DY44:EC44"/>
    <mergeCell ref="BA45:BE45"/>
    <mergeCell ref="BF45:BJ45"/>
    <mergeCell ref="BK45:BO45"/>
    <mergeCell ref="BF46:BJ46"/>
    <mergeCell ref="BK46:BO46"/>
    <mergeCell ref="BP46:BT46"/>
    <mergeCell ref="CI44:CM44"/>
    <mergeCell ref="CN44:CR44"/>
    <mergeCell ref="AA44:AE44"/>
    <mergeCell ref="AF44:AI44"/>
    <mergeCell ref="AJ44:AM44"/>
    <mergeCell ref="EN53:ER53"/>
    <mergeCell ref="EX53:FB53"/>
    <mergeCell ref="FC53:FG53"/>
    <mergeCell ref="FM52:FQ52"/>
    <mergeCell ref="FR52:GA52"/>
    <mergeCell ref="GB52:GF52"/>
    <mergeCell ref="A53:E53"/>
    <mergeCell ref="F53:N53"/>
    <mergeCell ref="O53:Z53"/>
    <mergeCell ref="AA53:AC53"/>
    <mergeCell ref="AD53:AE53"/>
    <mergeCell ref="AF53:AI53"/>
    <mergeCell ref="AJ53:AM53"/>
    <mergeCell ref="AN53:AR53"/>
    <mergeCell ref="AV53:AZ53"/>
    <mergeCell ref="BA53:BE53"/>
    <mergeCell ref="BF53:BJ53"/>
    <mergeCell ref="BK53:BO53"/>
    <mergeCell ref="BP53:BT53"/>
    <mergeCell ref="BV53:BX53"/>
    <mergeCell ref="BY53:CG53"/>
    <mergeCell ref="CI53:CM53"/>
    <mergeCell ref="CN53:CR53"/>
    <mergeCell ref="CT53:CX53"/>
    <mergeCell ref="CY53:DC53"/>
    <mergeCell ref="DD53:DH53"/>
    <mergeCell ref="DI53:DM53"/>
    <mergeCell ref="DT52:DX52"/>
    <mergeCell ref="DY52:EC52"/>
    <mergeCell ref="EI52:EM52"/>
    <mergeCell ref="A52:E52"/>
    <mergeCell ref="F52:N52"/>
    <mergeCell ref="EN55:ER55"/>
    <mergeCell ref="EX55:FB55"/>
    <mergeCell ref="FH53:FL53"/>
    <mergeCell ref="FM53:FQ53"/>
    <mergeCell ref="FR53:GA53"/>
    <mergeCell ref="GB53:GF53"/>
    <mergeCell ref="A55:E55"/>
    <mergeCell ref="F55:N55"/>
    <mergeCell ref="O55:Z55"/>
    <mergeCell ref="AA55:AC55"/>
    <mergeCell ref="AD55:AE55"/>
    <mergeCell ref="AF55:AI55"/>
    <mergeCell ref="AJ55:AM55"/>
    <mergeCell ref="AN55:AR55"/>
    <mergeCell ref="AV55:AZ55"/>
    <mergeCell ref="BA55:BE55"/>
    <mergeCell ref="BF55:BJ55"/>
    <mergeCell ref="BK55:BO55"/>
    <mergeCell ref="BP55:BT55"/>
    <mergeCell ref="BV55:BX55"/>
    <mergeCell ref="BY55:CG55"/>
    <mergeCell ref="CI55:CM55"/>
    <mergeCell ref="CN55:CR55"/>
    <mergeCell ref="CT55:CX55"/>
    <mergeCell ref="CY55:DC55"/>
    <mergeCell ref="DD55:DH55"/>
    <mergeCell ref="DN53:DR53"/>
    <mergeCell ref="DT53:DX53"/>
    <mergeCell ref="DY53:EC53"/>
    <mergeCell ref="EI53:EM53"/>
    <mergeCell ref="ED53:EH53"/>
    <mergeCell ref="ES53:EW53"/>
    <mergeCell ref="ED57:EH57"/>
    <mergeCell ref="ES57:EW57"/>
    <mergeCell ref="EN57:ER57"/>
    <mergeCell ref="FC55:FG55"/>
    <mergeCell ref="FH55:FL55"/>
    <mergeCell ref="FM55:FQ55"/>
    <mergeCell ref="FR55:GA55"/>
    <mergeCell ref="GB55:GF55"/>
    <mergeCell ref="A57:E57"/>
    <mergeCell ref="F57:N57"/>
    <mergeCell ref="O57:Z57"/>
    <mergeCell ref="AA57:AC57"/>
    <mergeCell ref="AD57:AE57"/>
    <mergeCell ref="AF57:AI57"/>
    <mergeCell ref="AJ57:AM57"/>
    <mergeCell ref="AN57:AR57"/>
    <mergeCell ref="AV57:AZ57"/>
    <mergeCell ref="BA57:BE57"/>
    <mergeCell ref="BF57:BJ57"/>
    <mergeCell ref="BK57:BO57"/>
    <mergeCell ref="BP57:BT57"/>
    <mergeCell ref="BV57:BX57"/>
    <mergeCell ref="BY57:CG57"/>
    <mergeCell ref="CI57:CM57"/>
    <mergeCell ref="CN57:CR57"/>
    <mergeCell ref="CT57:CX57"/>
    <mergeCell ref="CY57:DC57"/>
    <mergeCell ref="DI55:DM55"/>
    <mergeCell ref="DN55:DR55"/>
    <mergeCell ref="DT55:DX55"/>
    <mergeCell ref="DY55:EC55"/>
    <mergeCell ref="EI55:EM55"/>
    <mergeCell ref="EX57:FB57"/>
    <mergeCell ref="FC57:FG57"/>
    <mergeCell ref="FH57:FL57"/>
    <mergeCell ref="FM57:FQ57"/>
    <mergeCell ref="FR57:GA57"/>
    <mergeCell ref="GB57:GF57"/>
    <mergeCell ref="A49:E49"/>
    <mergeCell ref="F49:N49"/>
    <mergeCell ref="O49:Z49"/>
    <mergeCell ref="AA49:AC49"/>
    <mergeCell ref="AD49:AE49"/>
    <mergeCell ref="AF49:AI49"/>
    <mergeCell ref="AJ49:AM49"/>
    <mergeCell ref="AN49:AR49"/>
    <mergeCell ref="AV49:AZ49"/>
    <mergeCell ref="BA49:BE49"/>
    <mergeCell ref="BF49:BJ49"/>
    <mergeCell ref="BK49:BO49"/>
    <mergeCell ref="BP49:BT49"/>
    <mergeCell ref="BV49:BX49"/>
    <mergeCell ref="BY49:CG49"/>
    <mergeCell ref="CI49:CM49"/>
    <mergeCell ref="CN49:CR49"/>
    <mergeCell ref="CT49:CX49"/>
    <mergeCell ref="DD57:DH57"/>
    <mergeCell ref="DI57:DM57"/>
    <mergeCell ref="DN57:DR57"/>
    <mergeCell ref="DT57:DX57"/>
    <mergeCell ref="DY57:EC57"/>
    <mergeCell ref="EI57:EM57"/>
    <mergeCell ref="ED51:EH51"/>
    <mergeCell ref="EN49:ER49"/>
    <mergeCell ref="FM49:FQ49"/>
    <mergeCell ref="FR49:GA49"/>
    <mergeCell ref="GB49:GF49"/>
    <mergeCell ref="A51:E51"/>
    <mergeCell ref="F51:N51"/>
    <mergeCell ref="O51:Z51"/>
    <mergeCell ref="AA51:AC51"/>
    <mergeCell ref="AD51:AE51"/>
    <mergeCell ref="AF51:AI51"/>
    <mergeCell ref="AJ51:AM51"/>
    <mergeCell ref="AN51:AR51"/>
    <mergeCell ref="AV51:AZ51"/>
    <mergeCell ref="BA51:BE51"/>
    <mergeCell ref="BF51:BJ51"/>
    <mergeCell ref="BK51:BO51"/>
    <mergeCell ref="BP51:BT51"/>
    <mergeCell ref="BV51:BX51"/>
    <mergeCell ref="BY51:CG51"/>
    <mergeCell ref="CI51:CM51"/>
    <mergeCell ref="CN51:CR51"/>
    <mergeCell ref="CY49:DC49"/>
    <mergeCell ref="DD49:DH49"/>
    <mergeCell ref="DI49:DM49"/>
    <mergeCell ref="DN49:DR49"/>
    <mergeCell ref="DT49:DX49"/>
    <mergeCell ref="DY49:EC49"/>
    <mergeCell ref="EI49:EM49"/>
    <mergeCell ref="ES51:EW51"/>
    <mergeCell ref="EN51:ER51"/>
    <mergeCell ref="EX51:FB51"/>
    <mergeCell ref="FC51:FG51"/>
    <mergeCell ref="FH51:FL51"/>
    <mergeCell ref="FM51:FQ51"/>
    <mergeCell ref="FR51:GA51"/>
    <mergeCell ref="GB51:GF51"/>
    <mergeCell ref="A54:E54"/>
    <mergeCell ref="F54:N54"/>
    <mergeCell ref="O54:Z54"/>
    <mergeCell ref="AA54:AC54"/>
    <mergeCell ref="AD54:AE54"/>
    <mergeCell ref="AF54:AI54"/>
    <mergeCell ref="AJ54:AM54"/>
    <mergeCell ref="AN54:AR54"/>
    <mergeCell ref="AV54:AZ54"/>
    <mergeCell ref="BA54:BE54"/>
    <mergeCell ref="BF54:BJ54"/>
    <mergeCell ref="BK54:BO54"/>
    <mergeCell ref="BP54:BT54"/>
    <mergeCell ref="BV54:BX54"/>
    <mergeCell ref="BY54:CG54"/>
    <mergeCell ref="CI54:CM54"/>
    <mergeCell ref="CT51:CX51"/>
    <mergeCell ref="CY51:DC51"/>
    <mergeCell ref="DD51:DH51"/>
    <mergeCell ref="DI51:DM51"/>
    <mergeCell ref="DN51:DR51"/>
    <mergeCell ref="DT51:DX51"/>
    <mergeCell ref="DY51:EC51"/>
    <mergeCell ref="EI51:EM51"/>
    <mergeCell ref="ED54:EH54"/>
    <mergeCell ref="ES54:EW54"/>
    <mergeCell ref="EN54:ER54"/>
    <mergeCell ref="EX54:FB54"/>
    <mergeCell ref="FC54:FG54"/>
    <mergeCell ref="FH54:FL54"/>
    <mergeCell ref="FM54:FQ54"/>
    <mergeCell ref="FR54:GA54"/>
    <mergeCell ref="GB54:GF54"/>
    <mergeCell ref="CN54:CR54"/>
    <mergeCell ref="CT54:CX54"/>
    <mergeCell ref="CY54:DC54"/>
    <mergeCell ref="DD54:DH54"/>
    <mergeCell ref="DI54:DM54"/>
    <mergeCell ref="DN54:DR54"/>
    <mergeCell ref="DT54:DX54"/>
    <mergeCell ref="DY54:EC54"/>
    <mergeCell ref="EI54:EM54"/>
    <mergeCell ref="ED56:EH56"/>
    <mergeCell ref="BA56:BE56"/>
    <mergeCell ref="BF56:BJ56"/>
    <mergeCell ref="BK56:BO56"/>
    <mergeCell ref="BP56:BT56"/>
    <mergeCell ref="BV56:BX56"/>
    <mergeCell ref="BY56:CG56"/>
    <mergeCell ref="CI56:CM56"/>
    <mergeCell ref="CN56:CR56"/>
    <mergeCell ref="CT56:CX56"/>
    <mergeCell ref="CY56:DC56"/>
    <mergeCell ref="DD56:DH56"/>
    <mergeCell ref="DI56:DM56"/>
    <mergeCell ref="DN56:DR56"/>
    <mergeCell ref="DT56:DX56"/>
    <mergeCell ref="DY56:EC56"/>
    <mergeCell ref="EI56:EM56"/>
    <mergeCell ref="ED55:EH55"/>
    <mergeCell ref="ES55:EW55"/>
    <mergeCell ref="A56:E56"/>
    <mergeCell ref="F56:N56"/>
    <mergeCell ref="O56:Z56"/>
    <mergeCell ref="AA56:AC56"/>
    <mergeCell ref="AD56:AE56"/>
    <mergeCell ref="AF56:AI56"/>
    <mergeCell ref="AJ56:AM56"/>
    <mergeCell ref="AN56:AR56"/>
    <mergeCell ref="AV56:AZ56"/>
    <mergeCell ref="ED48:EH48"/>
    <mergeCell ref="EN56:ER56"/>
    <mergeCell ref="EX56:FB56"/>
    <mergeCell ref="FC56:FG56"/>
    <mergeCell ref="FH56:FL56"/>
    <mergeCell ref="FM56:FQ56"/>
    <mergeCell ref="FR56:GA56"/>
    <mergeCell ref="GB56:GF56"/>
    <mergeCell ref="A48:E48"/>
    <mergeCell ref="F48:N48"/>
    <mergeCell ref="O48:Z48"/>
    <mergeCell ref="AA48:AC48"/>
    <mergeCell ref="AD48:AE48"/>
    <mergeCell ref="AF48:AI48"/>
    <mergeCell ref="AJ48:AM48"/>
    <mergeCell ref="AN48:AR48"/>
    <mergeCell ref="AV48:AZ48"/>
    <mergeCell ref="BA48:BE48"/>
    <mergeCell ref="BF48:BJ48"/>
    <mergeCell ref="BK48:BO48"/>
    <mergeCell ref="BP48:BT48"/>
    <mergeCell ref="BV48:BX48"/>
    <mergeCell ref="BY48:CG48"/>
    <mergeCell ref="ES48:EW48"/>
    <mergeCell ref="EN48:ER48"/>
    <mergeCell ref="EX48:FB48"/>
    <mergeCell ref="FC48:FG48"/>
    <mergeCell ref="FH48:FL48"/>
    <mergeCell ref="FM48:FQ48"/>
    <mergeCell ref="FR48:GA48"/>
    <mergeCell ref="GB48:GF48"/>
    <mergeCell ref="A50:E50"/>
    <mergeCell ref="F50:N50"/>
    <mergeCell ref="O50:Z50"/>
    <mergeCell ref="AA50:AC50"/>
    <mergeCell ref="AD50:AE50"/>
    <mergeCell ref="AF50:AI50"/>
    <mergeCell ref="AJ50:AM50"/>
    <mergeCell ref="AN50:AR50"/>
    <mergeCell ref="AV50:AZ50"/>
    <mergeCell ref="BA50:BE50"/>
    <mergeCell ref="BF50:BJ50"/>
    <mergeCell ref="BK50:BO50"/>
    <mergeCell ref="BP50:BT50"/>
    <mergeCell ref="BV50:BX50"/>
    <mergeCell ref="BY50:CG50"/>
    <mergeCell ref="CI50:CM50"/>
    <mergeCell ref="CT48:CX48"/>
    <mergeCell ref="CY48:DC48"/>
    <mergeCell ref="DD48:DH48"/>
    <mergeCell ref="DI48:DM48"/>
    <mergeCell ref="DN48:DR48"/>
    <mergeCell ref="DT48:DX48"/>
    <mergeCell ref="DY48:EC48"/>
    <mergeCell ref="EI48:EM48"/>
    <mergeCell ref="ED50:EH50"/>
    <mergeCell ref="ES50:EW50"/>
    <mergeCell ref="EN50:ER50"/>
    <mergeCell ref="EX50:FB50"/>
    <mergeCell ref="FC50:FG50"/>
    <mergeCell ref="FH50:FL50"/>
    <mergeCell ref="FM50:FQ50"/>
    <mergeCell ref="FR50:GA50"/>
    <mergeCell ref="GB50:GF50"/>
    <mergeCell ref="CN50:CR50"/>
    <mergeCell ref="CT50:CX50"/>
    <mergeCell ref="CY50:DC50"/>
    <mergeCell ref="DD50:DH50"/>
    <mergeCell ref="DI50:DM50"/>
    <mergeCell ref="DN50:DR50"/>
    <mergeCell ref="DT50:DX50"/>
    <mergeCell ref="DY50:EC50"/>
    <mergeCell ref="EI50:EM50"/>
    <mergeCell ref="A47:E47"/>
    <mergeCell ref="F47:N47"/>
    <mergeCell ref="O47:Z47"/>
    <mergeCell ref="AA47:AC47"/>
    <mergeCell ref="AD47:AE47"/>
    <mergeCell ref="AF47:AI47"/>
    <mergeCell ref="AJ47:AM47"/>
    <mergeCell ref="AN47:AR47"/>
    <mergeCell ref="AV47:AZ47"/>
    <mergeCell ref="BA47:BE47"/>
    <mergeCell ref="BF47:BJ47"/>
    <mergeCell ref="BK47:BO47"/>
    <mergeCell ref="BP47:BT47"/>
    <mergeCell ref="BV47:BX47"/>
    <mergeCell ref="BY47:CG47"/>
    <mergeCell ref="CI47:CM47"/>
    <mergeCell ref="CN47:CR47"/>
    <mergeCell ref="CT47:CX47"/>
    <mergeCell ref="CY47:DC47"/>
    <mergeCell ref="DD47:DH47"/>
    <mergeCell ref="DI47:DM47"/>
    <mergeCell ref="DN47:DR47"/>
    <mergeCell ref="DT47:DX47"/>
    <mergeCell ref="DY47:EC47"/>
    <mergeCell ref="EI47:EM47"/>
    <mergeCell ref="ED47:EH47"/>
    <mergeCell ref="ES47:EW47"/>
    <mergeCell ref="EN47:ER47"/>
    <mergeCell ref="EX47:FB47"/>
    <mergeCell ref="FC47:FG47"/>
    <mergeCell ref="FH47:FL47"/>
    <mergeCell ref="FM47:FQ47"/>
    <mergeCell ref="FR47:GA47"/>
    <mergeCell ref="GB47:GF47"/>
  </mergeCells>
  <conditionalFormatting sqref="K9">
    <cfRule type="expression" dxfId="8" priority="2" stopIfTrue="1">
      <formula>(#REF!=10)</formula>
    </cfRule>
  </conditionalFormatting>
  <conditionalFormatting sqref="L9">
    <cfRule type="expression" dxfId="7" priority="1" stopIfTrue="1">
      <formula>(#REF!=15)</formula>
    </cfRule>
  </conditionalFormatting>
  <conditionalFormatting sqref="J9">
    <cfRule type="expression" dxfId="6" priority="3" stopIfTrue="1">
      <formula>(#REF!=5)</formula>
    </cfRule>
  </conditionalFormatting>
  <pageMargins left="0.7" right="0.7" top="0.75" bottom="0.75" header="0.3" footer="0.3"/>
  <pageSetup paperSize="9" orientation="portrait" verticalDpi="300" r:id="rId1"/>
  <headerFooter>
    <oddHeader xml:space="preserve">&amp;L
</oddHeader>
    <oddFooter xml:space="preserve">&amp;L
</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B9042-298F-4499-84C3-E7ECFA435DEF}">
  <sheetPr codeName="Sheet1">
    <tabColor indexed="22"/>
  </sheetPr>
  <dimension ref="A1:K1435"/>
  <sheetViews>
    <sheetView zoomScale="70" zoomScaleNormal="70" workbookViewId="0">
      <pane ySplit="1" topLeftCell="A1147" activePane="bottomLeft" state="frozen"/>
      <selection sqref="A1:XFD1"/>
      <selection pane="bottomLeft" sqref="A1:XFD1"/>
    </sheetView>
  </sheetViews>
  <sheetFormatPr defaultRowHeight="14.25" x14ac:dyDescent="0.2"/>
  <cols>
    <col min="1" max="1" width="8.25" style="627" bestFit="1" customWidth="1"/>
    <col min="2" max="10" width="20.75" customWidth="1"/>
    <col min="11" max="11" width="8.25" style="627" bestFit="1" customWidth="1"/>
    <col min="12" max="15" width="20.75" customWidth="1"/>
  </cols>
  <sheetData>
    <row r="1" spans="1:11" s="625" customFormat="1" ht="16.5" thickBot="1" x14ac:dyDescent="0.3">
      <c r="A1" s="516" t="s">
        <v>253</v>
      </c>
      <c r="B1" s="516" t="s">
        <v>254</v>
      </c>
      <c r="C1" s="516" t="s">
        <v>38</v>
      </c>
      <c r="D1" s="516" t="s">
        <v>255</v>
      </c>
      <c r="E1" s="516" t="s">
        <v>14</v>
      </c>
      <c r="F1" s="516" t="s">
        <v>16</v>
      </c>
      <c r="G1" s="516" t="s">
        <v>256</v>
      </c>
      <c r="H1" s="516" t="s">
        <v>21</v>
      </c>
      <c r="I1" s="516" t="s">
        <v>25</v>
      </c>
      <c r="J1" s="516" t="s">
        <v>257</v>
      </c>
      <c r="K1" s="516" t="s">
        <v>253</v>
      </c>
    </row>
    <row r="2" spans="1:11" ht="15" x14ac:dyDescent="0.25">
      <c r="A2" s="626">
        <v>0.49652783333333339</v>
      </c>
      <c r="K2" s="626">
        <v>0.49652783333333339</v>
      </c>
    </row>
    <row r="3" spans="1:11" x14ac:dyDescent="0.2">
      <c r="A3" s="627">
        <v>0.49687505533333337</v>
      </c>
      <c r="K3" s="627">
        <v>0.49687505533333337</v>
      </c>
    </row>
    <row r="4" spans="1:11" x14ac:dyDescent="0.2">
      <c r="A4" s="627">
        <v>0.49722227733333335</v>
      </c>
      <c r="K4" s="627">
        <v>0.49722227733333335</v>
      </c>
    </row>
    <row r="5" spans="1:11" x14ac:dyDescent="0.2">
      <c r="A5" s="627">
        <v>0.49756949933333333</v>
      </c>
      <c r="K5" s="627">
        <v>0.49756949933333333</v>
      </c>
    </row>
    <row r="6" spans="1:11" x14ac:dyDescent="0.2">
      <c r="A6" s="627">
        <v>0.49791672133333331</v>
      </c>
      <c r="K6" s="627">
        <v>0.49791672133333331</v>
      </c>
    </row>
    <row r="7" spans="1:11" x14ac:dyDescent="0.2">
      <c r="A7" s="627">
        <v>0.49826394333333329</v>
      </c>
      <c r="K7" s="627">
        <v>0.49826394333333329</v>
      </c>
    </row>
    <row r="8" spans="1:11" x14ac:dyDescent="0.2">
      <c r="A8" s="627">
        <v>0.49861116533333327</v>
      </c>
      <c r="K8" s="627">
        <v>0.49861116533333327</v>
      </c>
    </row>
    <row r="9" spans="1:11" x14ac:dyDescent="0.2">
      <c r="A9" s="627">
        <v>0.49895838733333325</v>
      </c>
      <c r="K9" s="627">
        <v>0.49895838733333325</v>
      </c>
    </row>
    <row r="10" spans="1:11" x14ac:dyDescent="0.2">
      <c r="A10" s="627">
        <v>0.49930560933333323</v>
      </c>
      <c r="K10" s="627">
        <v>0.49930560933333323</v>
      </c>
    </row>
    <row r="11" spans="1:11" x14ac:dyDescent="0.2">
      <c r="A11" s="627">
        <v>0.49965283133333321</v>
      </c>
      <c r="K11" s="627">
        <v>0.49965283133333321</v>
      </c>
    </row>
    <row r="12" spans="1:11" ht="15" x14ac:dyDescent="0.25">
      <c r="A12" s="626">
        <v>0.50000005333333319</v>
      </c>
      <c r="K12" s="626">
        <v>0.50000005333333319</v>
      </c>
    </row>
    <row r="13" spans="1:11" x14ac:dyDescent="0.2">
      <c r="A13" s="627">
        <v>0.50034727533333323</v>
      </c>
      <c r="K13" s="627">
        <v>0.50034727533333323</v>
      </c>
    </row>
    <row r="14" spans="1:11" x14ac:dyDescent="0.2">
      <c r="A14" s="627">
        <v>0.50069449733333327</v>
      </c>
      <c r="K14" s="627">
        <v>0.50069449733333327</v>
      </c>
    </row>
    <row r="15" spans="1:11" x14ac:dyDescent="0.2">
      <c r="A15" s="627">
        <v>0.5010417193333333</v>
      </c>
      <c r="K15" s="627">
        <v>0.5010417193333333</v>
      </c>
    </row>
    <row r="16" spans="1:11" x14ac:dyDescent="0.2">
      <c r="A16" s="627">
        <v>0.50138894133333334</v>
      </c>
      <c r="K16" s="627">
        <v>0.50138894133333334</v>
      </c>
    </row>
    <row r="17" spans="1:11" x14ac:dyDescent="0.2">
      <c r="A17" s="627">
        <v>0.50173616333333337</v>
      </c>
      <c r="K17" s="627">
        <v>0.50173616333333337</v>
      </c>
    </row>
    <row r="18" spans="1:11" x14ac:dyDescent="0.2">
      <c r="A18" s="627">
        <v>0.50208338533333341</v>
      </c>
      <c r="K18" s="627">
        <v>0.50208338533333341</v>
      </c>
    </row>
    <row r="19" spans="1:11" x14ac:dyDescent="0.2">
      <c r="A19" s="627">
        <v>0.50243060733333345</v>
      </c>
      <c r="K19" s="627">
        <v>0.50243060733333345</v>
      </c>
    </row>
    <row r="20" spans="1:11" x14ac:dyDescent="0.2">
      <c r="A20" s="627">
        <v>0.50277782933333348</v>
      </c>
      <c r="K20" s="627">
        <v>0.50277782933333348</v>
      </c>
    </row>
    <row r="21" spans="1:11" x14ac:dyDescent="0.2">
      <c r="A21" s="627">
        <v>0.50312505133333352</v>
      </c>
      <c r="K21" s="627">
        <v>0.50312505133333352</v>
      </c>
    </row>
    <row r="22" spans="1:11" ht="15" x14ac:dyDescent="0.25">
      <c r="A22" s="626">
        <v>0.50347227333333355</v>
      </c>
      <c r="K22" s="626">
        <v>0.50347227333333355</v>
      </c>
    </row>
    <row r="23" spans="1:11" x14ac:dyDescent="0.2">
      <c r="A23" s="627">
        <v>0.50381949533333359</v>
      </c>
      <c r="K23" s="627">
        <v>0.50381949533333359</v>
      </c>
    </row>
    <row r="24" spans="1:11" x14ac:dyDescent="0.2">
      <c r="A24" s="627">
        <v>0.50416671733333362</v>
      </c>
      <c r="K24" s="627">
        <v>0.50416671733333362</v>
      </c>
    </row>
    <row r="25" spans="1:11" x14ac:dyDescent="0.2">
      <c r="A25" s="627">
        <v>0.50451393933333366</v>
      </c>
      <c r="K25" s="627">
        <v>0.50451393933333366</v>
      </c>
    </row>
    <row r="26" spans="1:11" x14ac:dyDescent="0.2">
      <c r="A26" s="627">
        <v>0.5048611613333337</v>
      </c>
      <c r="K26" s="627">
        <v>0.5048611613333337</v>
      </c>
    </row>
    <row r="27" spans="1:11" x14ac:dyDescent="0.2">
      <c r="A27" s="627">
        <v>0.50520838333333373</v>
      </c>
      <c r="K27" s="627">
        <v>0.50520838333333373</v>
      </c>
    </row>
    <row r="28" spans="1:11" x14ac:dyDescent="0.2">
      <c r="A28" s="627">
        <v>0.50555560533333377</v>
      </c>
      <c r="K28" s="627">
        <v>0.50555560533333377</v>
      </c>
    </row>
    <row r="29" spans="1:11" x14ac:dyDescent="0.2">
      <c r="A29" s="627">
        <v>0.5059028273333338</v>
      </c>
      <c r="K29" s="627">
        <v>0.5059028273333338</v>
      </c>
    </row>
    <row r="30" spans="1:11" x14ac:dyDescent="0.2">
      <c r="A30" s="627">
        <v>0.50625004933333384</v>
      </c>
      <c r="K30" s="627">
        <v>0.50625004933333384</v>
      </c>
    </row>
    <row r="31" spans="1:11" x14ac:dyDescent="0.2">
      <c r="A31" s="627">
        <v>0.50659727133333388</v>
      </c>
      <c r="K31" s="627">
        <v>0.50659727133333388</v>
      </c>
    </row>
    <row r="32" spans="1:11" ht="15" x14ac:dyDescent="0.25">
      <c r="A32" s="626">
        <v>0.50694449333333391</v>
      </c>
      <c r="K32" s="626">
        <v>0.50694449333333391</v>
      </c>
    </row>
    <row r="33" spans="1:11" x14ac:dyDescent="0.2">
      <c r="A33" s="627">
        <v>0.50729171533333395</v>
      </c>
      <c r="K33" s="627">
        <v>0.50729171533333395</v>
      </c>
    </row>
    <row r="34" spans="1:11" x14ac:dyDescent="0.2">
      <c r="A34" s="627">
        <v>0.50763893733333398</v>
      </c>
      <c r="K34" s="627">
        <v>0.50763893733333398</v>
      </c>
    </row>
    <row r="35" spans="1:11" x14ac:dyDescent="0.2">
      <c r="A35" s="627">
        <v>0.50798615933333402</v>
      </c>
      <c r="K35" s="627">
        <v>0.50798615933333402</v>
      </c>
    </row>
    <row r="36" spans="1:11" x14ac:dyDescent="0.2">
      <c r="A36" s="627">
        <v>0.50833338133333406</v>
      </c>
      <c r="K36" s="627">
        <v>0.50833338133333406</v>
      </c>
    </row>
    <row r="37" spans="1:11" x14ac:dyDescent="0.2">
      <c r="A37" s="627">
        <v>0.50868060333333409</v>
      </c>
      <c r="K37" s="627">
        <v>0.50868060333333409</v>
      </c>
    </row>
    <row r="38" spans="1:11" x14ac:dyDescent="0.2">
      <c r="A38" s="627">
        <v>0.50902782533333413</v>
      </c>
      <c r="K38" s="627">
        <v>0.50902782533333413</v>
      </c>
    </row>
    <row r="39" spans="1:11" x14ac:dyDescent="0.2">
      <c r="A39" s="627">
        <v>0.50937504733333416</v>
      </c>
      <c r="K39" s="627">
        <v>0.50937504733333416</v>
      </c>
    </row>
    <row r="40" spans="1:11" x14ac:dyDescent="0.2">
      <c r="A40" s="627">
        <v>0.5097222693333342</v>
      </c>
      <c r="K40" s="627">
        <v>0.5097222693333342</v>
      </c>
    </row>
    <row r="41" spans="1:11" x14ac:dyDescent="0.2">
      <c r="A41" s="627">
        <v>0.51006949133333424</v>
      </c>
      <c r="K41" s="627">
        <v>0.51006949133333424</v>
      </c>
    </row>
    <row r="42" spans="1:11" ht="15" x14ac:dyDescent="0.25">
      <c r="A42" s="626">
        <v>0.51041671333333427</v>
      </c>
      <c r="K42" s="626">
        <v>0.51041671333333427</v>
      </c>
    </row>
    <row r="43" spans="1:11" x14ac:dyDescent="0.2">
      <c r="A43" s="627">
        <v>0.51076393533333431</v>
      </c>
      <c r="K43" s="627">
        <v>0.51076393533333431</v>
      </c>
    </row>
    <row r="44" spans="1:11" x14ac:dyDescent="0.2">
      <c r="A44" s="627">
        <v>0.51111115733333434</v>
      </c>
      <c r="K44" s="627">
        <v>0.51111115733333434</v>
      </c>
    </row>
    <row r="45" spans="1:11" x14ac:dyDescent="0.2">
      <c r="A45" s="627">
        <v>0.51145837933333438</v>
      </c>
      <c r="K45" s="627">
        <v>0.51145837933333438</v>
      </c>
    </row>
    <row r="46" spans="1:11" x14ac:dyDescent="0.2">
      <c r="A46" s="627">
        <v>0.51180560133333441</v>
      </c>
      <c r="K46" s="627">
        <v>0.51180560133333441</v>
      </c>
    </row>
    <row r="47" spans="1:11" x14ac:dyDescent="0.2">
      <c r="A47" s="627">
        <v>0.51215282333333445</v>
      </c>
      <c r="K47" s="627">
        <v>0.51215282333333445</v>
      </c>
    </row>
    <row r="48" spans="1:11" x14ac:dyDescent="0.2">
      <c r="A48" s="627">
        <v>0.51250004533333449</v>
      </c>
      <c r="K48" s="627">
        <v>0.51250004533333449</v>
      </c>
    </row>
    <row r="49" spans="1:11" x14ac:dyDescent="0.2">
      <c r="A49" s="627">
        <v>0.51284726733333452</v>
      </c>
      <c r="K49" s="627">
        <v>0.51284726733333452</v>
      </c>
    </row>
    <row r="50" spans="1:11" x14ac:dyDescent="0.2">
      <c r="A50" s="627">
        <v>0.51319448933333456</v>
      </c>
      <c r="K50" s="627">
        <v>0.51319448933333456</v>
      </c>
    </row>
    <row r="51" spans="1:11" x14ac:dyDescent="0.2">
      <c r="A51" s="627">
        <v>0.51354171133333459</v>
      </c>
      <c r="K51" s="627">
        <v>0.51354171133333459</v>
      </c>
    </row>
    <row r="52" spans="1:11" ht="15" x14ac:dyDescent="0.25">
      <c r="A52" s="626">
        <v>0.51388893333333463</v>
      </c>
      <c r="K52" s="626">
        <v>0.51388893333333463</v>
      </c>
    </row>
    <row r="53" spans="1:11" x14ac:dyDescent="0.2">
      <c r="A53" s="627">
        <v>0.51423615533333467</v>
      </c>
      <c r="K53" s="627">
        <v>0.51423615533333467</v>
      </c>
    </row>
    <row r="54" spans="1:11" x14ac:dyDescent="0.2">
      <c r="A54" s="627">
        <v>0.5145833773333347</v>
      </c>
      <c r="K54" s="627">
        <v>0.5145833773333347</v>
      </c>
    </row>
    <row r="55" spans="1:11" x14ac:dyDescent="0.2">
      <c r="A55" s="627">
        <v>0.51493059933333474</v>
      </c>
      <c r="K55" s="627">
        <v>0.51493059933333474</v>
      </c>
    </row>
    <row r="56" spans="1:11" x14ac:dyDescent="0.2">
      <c r="A56" s="627">
        <v>0.51527782133333477</v>
      </c>
      <c r="K56" s="627">
        <v>0.51527782133333477</v>
      </c>
    </row>
    <row r="57" spans="1:11" x14ac:dyDescent="0.2">
      <c r="A57" s="627">
        <v>0.51562504333333481</v>
      </c>
      <c r="K57" s="627">
        <v>0.51562504333333481</v>
      </c>
    </row>
    <row r="58" spans="1:11" x14ac:dyDescent="0.2">
      <c r="A58" s="627">
        <v>0.51597226533333485</v>
      </c>
      <c r="K58" s="627">
        <v>0.51597226533333485</v>
      </c>
    </row>
    <row r="59" spans="1:11" x14ac:dyDescent="0.2">
      <c r="A59" s="627">
        <v>0.51631948733333488</v>
      </c>
      <c r="K59" s="627">
        <v>0.51631948733333488</v>
      </c>
    </row>
    <row r="60" spans="1:11" x14ac:dyDescent="0.2">
      <c r="A60" s="627">
        <v>0.51666670933333492</v>
      </c>
      <c r="K60" s="627">
        <v>0.51666670933333492</v>
      </c>
    </row>
    <row r="61" spans="1:11" x14ac:dyDescent="0.2">
      <c r="A61" s="627">
        <v>0.51701393133333495</v>
      </c>
      <c r="K61" s="627">
        <v>0.51701393133333495</v>
      </c>
    </row>
    <row r="62" spans="1:11" ht="15" x14ac:dyDescent="0.25">
      <c r="A62" s="626">
        <v>0.51736115333333499</v>
      </c>
      <c r="K62" s="626">
        <v>0.51736115333333499</v>
      </c>
    </row>
    <row r="63" spans="1:11" x14ac:dyDescent="0.2">
      <c r="A63" s="627">
        <v>0.51770837533333502</v>
      </c>
      <c r="K63" s="627">
        <v>0.51770837533333502</v>
      </c>
    </row>
    <row r="64" spans="1:11" x14ac:dyDescent="0.2">
      <c r="A64" s="627">
        <v>0.51805559733333506</v>
      </c>
      <c r="K64" s="627">
        <v>0.51805559733333506</v>
      </c>
    </row>
    <row r="65" spans="1:11" x14ac:dyDescent="0.2">
      <c r="A65" s="627">
        <v>0.5184028193333351</v>
      </c>
      <c r="K65" s="627">
        <v>0.5184028193333351</v>
      </c>
    </row>
    <row r="66" spans="1:11" x14ac:dyDescent="0.2">
      <c r="A66" s="627">
        <v>0.51875004133333513</v>
      </c>
      <c r="K66" s="627">
        <v>0.51875004133333513</v>
      </c>
    </row>
    <row r="67" spans="1:11" x14ac:dyDescent="0.2">
      <c r="A67" s="627">
        <v>0.51909726333333517</v>
      </c>
      <c r="K67" s="627">
        <v>0.51909726333333517</v>
      </c>
    </row>
    <row r="68" spans="1:11" x14ac:dyDescent="0.2">
      <c r="A68" s="627">
        <v>0.5194444853333352</v>
      </c>
      <c r="K68" s="627">
        <v>0.5194444853333352</v>
      </c>
    </row>
    <row r="69" spans="1:11" x14ac:dyDescent="0.2">
      <c r="A69" s="627">
        <v>0.51979170733333524</v>
      </c>
      <c r="K69" s="627">
        <v>0.51979170733333524</v>
      </c>
    </row>
    <row r="70" spans="1:11" x14ac:dyDescent="0.2">
      <c r="A70" s="627">
        <v>0.52013892933333528</v>
      </c>
      <c r="K70" s="627">
        <v>0.52013892933333528</v>
      </c>
    </row>
    <row r="71" spans="1:11" x14ac:dyDescent="0.2">
      <c r="A71" s="627">
        <v>0.52048615133333531</v>
      </c>
      <c r="K71" s="627">
        <v>0.52048615133333531</v>
      </c>
    </row>
    <row r="72" spans="1:11" ht="15" x14ac:dyDescent="0.25">
      <c r="A72" s="626">
        <v>0.52083337333333535</v>
      </c>
      <c r="K72" s="626">
        <v>0.52083337333333535</v>
      </c>
    </row>
    <row r="73" spans="1:11" x14ac:dyDescent="0.2">
      <c r="A73" s="627">
        <v>0.52118059533333538</v>
      </c>
      <c r="K73" s="627">
        <v>0.52118059533333538</v>
      </c>
    </row>
    <row r="74" spans="1:11" x14ac:dyDescent="0.2">
      <c r="A74" s="627">
        <v>0.52152781733333542</v>
      </c>
      <c r="K74" s="627">
        <v>0.52152781733333542</v>
      </c>
    </row>
    <row r="75" spans="1:11" x14ac:dyDescent="0.2">
      <c r="A75" s="627">
        <v>0.52187503933333546</v>
      </c>
      <c r="K75" s="627">
        <v>0.52187503933333546</v>
      </c>
    </row>
    <row r="76" spans="1:11" x14ac:dyDescent="0.2">
      <c r="A76" s="627">
        <v>0.52222226133333549</v>
      </c>
      <c r="K76" s="627">
        <v>0.52222226133333549</v>
      </c>
    </row>
    <row r="77" spans="1:11" x14ac:dyDescent="0.2">
      <c r="A77" s="627">
        <v>0.52256948333333553</v>
      </c>
      <c r="K77" s="627">
        <v>0.52256948333333553</v>
      </c>
    </row>
    <row r="78" spans="1:11" x14ac:dyDescent="0.2">
      <c r="A78" s="627">
        <v>0.52291670533333556</v>
      </c>
      <c r="K78" s="627">
        <v>0.52291670533333556</v>
      </c>
    </row>
    <row r="79" spans="1:11" x14ac:dyDescent="0.2">
      <c r="A79" s="627">
        <v>0.5232639273333356</v>
      </c>
      <c r="K79" s="627">
        <v>0.5232639273333356</v>
      </c>
    </row>
    <row r="80" spans="1:11" x14ac:dyDescent="0.2">
      <c r="A80" s="627">
        <v>0.52361114933333563</v>
      </c>
      <c r="K80" s="627">
        <v>0.52361114933333563</v>
      </c>
    </row>
    <row r="81" spans="1:11" x14ac:dyDescent="0.2">
      <c r="A81" s="627">
        <v>0.52395837133333567</v>
      </c>
      <c r="K81" s="627">
        <v>0.52395837133333567</v>
      </c>
    </row>
    <row r="82" spans="1:11" ht="15" x14ac:dyDescent="0.25">
      <c r="A82" s="626">
        <v>0.52430559333333571</v>
      </c>
      <c r="K82" s="626">
        <v>0.52430559333333571</v>
      </c>
    </row>
    <row r="83" spans="1:11" x14ac:dyDescent="0.2">
      <c r="A83" s="627">
        <v>0.52465281533333574</v>
      </c>
      <c r="K83" s="627">
        <v>0.52465281533333574</v>
      </c>
    </row>
    <row r="84" spans="1:11" x14ac:dyDescent="0.2">
      <c r="A84" s="627">
        <v>0.52500003733333578</v>
      </c>
      <c r="K84" s="627">
        <v>0.52500003733333578</v>
      </c>
    </row>
    <row r="85" spans="1:11" x14ac:dyDescent="0.2">
      <c r="A85" s="627">
        <v>0.52534725933333581</v>
      </c>
      <c r="K85" s="627">
        <v>0.52534725933333581</v>
      </c>
    </row>
    <row r="86" spans="1:11" x14ac:dyDescent="0.2">
      <c r="A86" s="627">
        <v>0.52569448133333585</v>
      </c>
      <c r="K86" s="627">
        <v>0.52569448133333585</v>
      </c>
    </row>
    <row r="87" spans="1:11" x14ac:dyDescent="0.2">
      <c r="A87" s="627">
        <v>0.52604170333333589</v>
      </c>
      <c r="K87" s="627">
        <v>0.52604170333333589</v>
      </c>
    </row>
    <row r="88" spans="1:11" x14ac:dyDescent="0.2">
      <c r="A88" s="627">
        <v>0.52638892533333592</v>
      </c>
      <c r="K88" s="627">
        <v>0.52638892533333592</v>
      </c>
    </row>
    <row r="89" spans="1:11" x14ac:dyDescent="0.2">
      <c r="A89" s="627">
        <v>0.52673614733333596</v>
      </c>
      <c r="K89" s="627">
        <v>0.52673614733333596</v>
      </c>
    </row>
    <row r="90" spans="1:11" x14ac:dyDescent="0.2">
      <c r="A90" s="627">
        <v>0.52708336933333599</v>
      </c>
      <c r="K90" s="627">
        <v>0.52708336933333599</v>
      </c>
    </row>
    <row r="91" spans="1:11" x14ac:dyDescent="0.2">
      <c r="A91" s="627">
        <v>0.52743059133333603</v>
      </c>
      <c r="K91" s="627">
        <v>0.52743059133333603</v>
      </c>
    </row>
    <row r="92" spans="1:11" ht="15" x14ac:dyDescent="0.25">
      <c r="A92" s="626">
        <v>0.52777781333333607</v>
      </c>
      <c r="K92" s="626">
        <v>0.52777781333333607</v>
      </c>
    </row>
    <row r="93" spans="1:11" x14ac:dyDescent="0.2">
      <c r="A93" s="627">
        <v>0.5281250353333361</v>
      </c>
      <c r="K93" s="627">
        <v>0.5281250353333361</v>
      </c>
    </row>
    <row r="94" spans="1:11" x14ac:dyDescent="0.2">
      <c r="A94" s="627">
        <v>0.52847225733333614</v>
      </c>
      <c r="K94" s="627">
        <v>0.52847225733333614</v>
      </c>
    </row>
    <row r="95" spans="1:11" x14ac:dyDescent="0.2">
      <c r="A95" s="627">
        <v>0.52881947933333617</v>
      </c>
      <c r="K95" s="627">
        <v>0.52881947933333617</v>
      </c>
    </row>
    <row r="96" spans="1:11" x14ac:dyDescent="0.2">
      <c r="A96" s="627">
        <v>0.52916670133333621</v>
      </c>
      <c r="K96" s="627">
        <v>0.52916670133333621</v>
      </c>
    </row>
    <row r="97" spans="1:11" x14ac:dyDescent="0.2">
      <c r="A97" s="627">
        <v>0.52951392333333624</v>
      </c>
      <c r="K97" s="627">
        <v>0.52951392333333624</v>
      </c>
    </row>
    <row r="98" spans="1:11" x14ac:dyDescent="0.2">
      <c r="A98" s="627">
        <v>0.52986114533333628</v>
      </c>
      <c r="K98" s="627">
        <v>0.52986114533333628</v>
      </c>
    </row>
    <row r="99" spans="1:11" x14ac:dyDescent="0.2">
      <c r="A99" s="627">
        <v>0.53020836733333632</v>
      </c>
      <c r="K99" s="627">
        <v>0.53020836733333632</v>
      </c>
    </row>
    <row r="100" spans="1:11" x14ac:dyDescent="0.2">
      <c r="A100" s="627">
        <v>0.53055558933333635</v>
      </c>
      <c r="K100" s="627">
        <v>0.53055558933333635</v>
      </c>
    </row>
    <row r="101" spans="1:11" x14ac:dyDescent="0.2">
      <c r="A101" s="627">
        <v>0.53090281133333639</v>
      </c>
      <c r="K101" s="627">
        <v>0.53090281133333639</v>
      </c>
    </row>
    <row r="102" spans="1:11" ht="15" x14ac:dyDescent="0.25">
      <c r="A102" s="626">
        <v>0.53125003333333642</v>
      </c>
      <c r="K102" s="626">
        <v>0.53125003333333642</v>
      </c>
    </row>
    <row r="103" spans="1:11" x14ac:dyDescent="0.2">
      <c r="A103" s="627">
        <v>0.53159725533333646</v>
      </c>
      <c r="K103" s="627">
        <v>0.53159725533333646</v>
      </c>
    </row>
    <row r="104" spans="1:11" x14ac:dyDescent="0.2">
      <c r="A104" s="627">
        <v>0.5319444773333365</v>
      </c>
      <c r="K104" s="627">
        <v>0.5319444773333365</v>
      </c>
    </row>
    <row r="105" spans="1:11" x14ac:dyDescent="0.2">
      <c r="A105" s="627">
        <v>0.53229169933333653</v>
      </c>
      <c r="K105" s="627">
        <v>0.53229169933333653</v>
      </c>
    </row>
    <row r="106" spans="1:11" x14ac:dyDescent="0.2">
      <c r="A106" s="627">
        <v>0.53263892133333657</v>
      </c>
      <c r="K106" s="627">
        <v>0.53263892133333657</v>
      </c>
    </row>
    <row r="107" spans="1:11" x14ac:dyDescent="0.2">
      <c r="A107" s="627">
        <v>0.5329861433333366</v>
      </c>
      <c r="K107" s="627">
        <v>0.5329861433333366</v>
      </c>
    </row>
    <row r="108" spans="1:11" x14ac:dyDescent="0.2">
      <c r="A108" s="627">
        <v>0.53333336533333664</v>
      </c>
      <c r="K108" s="627">
        <v>0.53333336533333664</v>
      </c>
    </row>
    <row r="109" spans="1:11" x14ac:dyDescent="0.2">
      <c r="A109" s="627">
        <v>0.53368058733333668</v>
      </c>
      <c r="K109" s="627">
        <v>0.53368058733333668</v>
      </c>
    </row>
    <row r="110" spans="1:11" x14ac:dyDescent="0.2">
      <c r="A110" s="627">
        <v>0.53402780933333671</v>
      </c>
      <c r="K110" s="627">
        <v>0.53402780933333671</v>
      </c>
    </row>
    <row r="111" spans="1:11" x14ac:dyDescent="0.2">
      <c r="A111" s="627">
        <v>0.53437503133333675</v>
      </c>
      <c r="K111" s="627">
        <v>0.53437503133333675</v>
      </c>
    </row>
    <row r="112" spans="1:11" ht="15" x14ac:dyDescent="0.25">
      <c r="A112" s="626">
        <v>0.53472225333333678</v>
      </c>
      <c r="K112" s="626">
        <v>0.53472225333333678</v>
      </c>
    </row>
    <row r="113" spans="1:11" x14ac:dyDescent="0.2">
      <c r="A113" s="627">
        <v>0.53506947533333682</v>
      </c>
      <c r="K113" s="627">
        <v>0.53506947533333682</v>
      </c>
    </row>
    <row r="114" spans="1:11" x14ac:dyDescent="0.2">
      <c r="A114" s="627">
        <v>0.53541669733333686</v>
      </c>
      <c r="K114" s="627">
        <v>0.53541669733333686</v>
      </c>
    </row>
    <row r="115" spans="1:11" x14ac:dyDescent="0.2">
      <c r="A115" s="627">
        <v>0.53576391933333689</v>
      </c>
      <c r="K115" s="627">
        <v>0.53576391933333689</v>
      </c>
    </row>
    <row r="116" spans="1:11" x14ac:dyDescent="0.2">
      <c r="A116" s="627">
        <v>0.53611114133333693</v>
      </c>
      <c r="K116" s="627">
        <v>0.53611114133333693</v>
      </c>
    </row>
    <row r="117" spans="1:11" x14ac:dyDescent="0.2">
      <c r="A117" s="627">
        <v>0.53645836333333696</v>
      </c>
      <c r="K117" s="627">
        <v>0.53645836333333696</v>
      </c>
    </row>
    <row r="118" spans="1:11" x14ac:dyDescent="0.2">
      <c r="A118" s="627">
        <v>0.536805585333337</v>
      </c>
      <c r="K118" s="627">
        <v>0.536805585333337</v>
      </c>
    </row>
    <row r="119" spans="1:11" x14ac:dyDescent="0.2">
      <c r="A119" s="627">
        <v>0.53715280733333703</v>
      </c>
      <c r="K119" s="627">
        <v>0.53715280733333703</v>
      </c>
    </row>
    <row r="120" spans="1:11" x14ac:dyDescent="0.2">
      <c r="A120" s="627">
        <v>0.53750002933333707</v>
      </c>
      <c r="K120" s="627">
        <v>0.53750002933333707</v>
      </c>
    </row>
    <row r="121" spans="1:11" x14ac:dyDescent="0.2">
      <c r="A121" s="627">
        <v>0.53784725133333711</v>
      </c>
      <c r="K121" s="627">
        <v>0.53784725133333711</v>
      </c>
    </row>
    <row r="122" spans="1:11" ht="15" x14ac:dyDescent="0.25">
      <c r="A122" s="626">
        <v>0.53819447333333714</v>
      </c>
      <c r="K122" s="626">
        <v>0.53819447333333714</v>
      </c>
    </row>
    <row r="123" spans="1:11" x14ac:dyDescent="0.2">
      <c r="A123" s="627">
        <v>0.53854169533333718</v>
      </c>
      <c r="K123" s="627">
        <v>0.53854169533333718</v>
      </c>
    </row>
    <row r="124" spans="1:11" x14ac:dyDescent="0.2">
      <c r="A124" s="627">
        <v>0.53888891733333721</v>
      </c>
      <c r="K124" s="627">
        <v>0.53888891733333721</v>
      </c>
    </row>
    <row r="125" spans="1:11" x14ac:dyDescent="0.2">
      <c r="A125" s="627">
        <v>0.53923613933333725</v>
      </c>
      <c r="K125" s="627">
        <v>0.53923613933333725</v>
      </c>
    </row>
    <row r="126" spans="1:11" x14ac:dyDescent="0.2">
      <c r="A126" s="627">
        <v>0.53958336133333729</v>
      </c>
      <c r="K126" s="627">
        <v>0.53958336133333729</v>
      </c>
    </row>
    <row r="127" spans="1:11" x14ac:dyDescent="0.2">
      <c r="A127" s="627">
        <v>0.53993058333333732</v>
      </c>
      <c r="K127" s="627">
        <v>0.53993058333333732</v>
      </c>
    </row>
    <row r="128" spans="1:11" x14ac:dyDescent="0.2">
      <c r="A128" s="627">
        <v>0.54027780533333736</v>
      </c>
      <c r="K128" s="627">
        <v>0.54027780533333736</v>
      </c>
    </row>
    <row r="129" spans="1:11" x14ac:dyDescent="0.2">
      <c r="A129" s="627">
        <v>0.54062502733333739</v>
      </c>
      <c r="K129" s="627">
        <v>0.54062502733333739</v>
      </c>
    </row>
    <row r="130" spans="1:11" x14ac:dyDescent="0.2">
      <c r="A130" s="627">
        <v>0.54097224933333743</v>
      </c>
      <c r="K130" s="627">
        <v>0.54097224933333743</v>
      </c>
    </row>
    <row r="131" spans="1:11" x14ac:dyDescent="0.2">
      <c r="A131" s="627">
        <v>0.54131947133333747</v>
      </c>
      <c r="K131" s="627">
        <v>0.54131947133333747</v>
      </c>
    </row>
    <row r="132" spans="1:11" ht="15" x14ac:dyDescent="0.25">
      <c r="A132" s="626">
        <v>0.5416666933333375</v>
      </c>
      <c r="K132" s="626">
        <v>0.5416666933333375</v>
      </c>
    </row>
    <row r="133" spans="1:11" x14ac:dyDescent="0.2">
      <c r="A133" s="627">
        <v>0.54201391533333754</v>
      </c>
      <c r="K133" s="627">
        <v>0.54201391533333754</v>
      </c>
    </row>
    <row r="134" spans="1:11" x14ac:dyDescent="0.2">
      <c r="A134" s="627">
        <v>0.54236113733333757</v>
      </c>
      <c r="K134" s="627">
        <v>0.54236113733333757</v>
      </c>
    </row>
    <row r="135" spans="1:11" x14ac:dyDescent="0.2">
      <c r="A135" s="627">
        <v>0.54270835933333761</v>
      </c>
      <c r="K135" s="627">
        <v>0.54270835933333761</v>
      </c>
    </row>
    <row r="136" spans="1:11" x14ac:dyDescent="0.2">
      <c r="A136" s="627">
        <v>0.54305558133333764</v>
      </c>
      <c r="K136" s="627">
        <v>0.54305558133333764</v>
      </c>
    </row>
    <row r="137" spans="1:11" x14ac:dyDescent="0.2">
      <c r="A137" s="627">
        <v>0.54340280333333768</v>
      </c>
      <c r="K137" s="627">
        <v>0.54340280333333768</v>
      </c>
    </row>
    <row r="138" spans="1:11" x14ac:dyDescent="0.2">
      <c r="A138" s="627">
        <v>0.54375002533333772</v>
      </c>
      <c r="K138" s="627">
        <v>0.54375002533333772</v>
      </c>
    </row>
    <row r="139" spans="1:11" x14ac:dyDescent="0.2">
      <c r="A139" s="627">
        <v>0.54409724733333775</v>
      </c>
      <c r="K139" s="627">
        <v>0.54409724733333775</v>
      </c>
    </row>
    <row r="140" spans="1:11" x14ac:dyDescent="0.2">
      <c r="A140" s="627">
        <v>0.54444446933333779</v>
      </c>
      <c r="K140" s="627">
        <v>0.54444446933333779</v>
      </c>
    </row>
    <row r="141" spans="1:11" x14ac:dyDescent="0.2">
      <c r="A141" s="627">
        <v>0.54479169133333782</v>
      </c>
      <c r="K141" s="627">
        <v>0.54479169133333782</v>
      </c>
    </row>
    <row r="142" spans="1:11" ht="15" x14ac:dyDescent="0.25">
      <c r="A142" s="626">
        <v>0.54513891333333786</v>
      </c>
      <c r="K142" s="626">
        <v>0.54513891333333786</v>
      </c>
    </row>
    <row r="143" spans="1:11" x14ac:dyDescent="0.2">
      <c r="A143" s="627">
        <v>0.5454861353333379</v>
      </c>
      <c r="K143" s="627">
        <v>0.5454861353333379</v>
      </c>
    </row>
    <row r="144" spans="1:11" x14ac:dyDescent="0.2">
      <c r="A144" s="627">
        <v>0.54583335733333793</v>
      </c>
      <c r="K144" s="627">
        <v>0.54583335733333793</v>
      </c>
    </row>
    <row r="145" spans="1:11" x14ac:dyDescent="0.2">
      <c r="A145" s="627">
        <v>0.54618057933333797</v>
      </c>
      <c r="K145" s="627">
        <v>0.54618057933333797</v>
      </c>
    </row>
    <row r="146" spans="1:11" x14ac:dyDescent="0.2">
      <c r="A146" s="627">
        <v>0.546527801333338</v>
      </c>
      <c r="K146" s="627">
        <v>0.546527801333338</v>
      </c>
    </row>
    <row r="147" spans="1:11" x14ac:dyDescent="0.2">
      <c r="A147" s="627">
        <v>0.54687502333333804</v>
      </c>
      <c r="K147" s="627">
        <v>0.54687502333333804</v>
      </c>
    </row>
    <row r="148" spans="1:11" x14ac:dyDescent="0.2">
      <c r="A148" s="627">
        <v>0.54722224533333808</v>
      </c>
      <c r="K148" s="627">
        <v>0.54722224533333808</v>
      </c>
    </row>
    <row r="149" spans="1:11" x14ac:dyDescent="0.2">
      <c r="A149" s="627">
        <v>0.54756946733333811</v>
      </c>
      <c r="K149" s="627">
        <v>0.54756946733333811</v>
      </c>
    </row>
    <row r="150" spans="1:11" x14ac:dyDescent="0.2">
      <c r="A150" s="627">
        <v>0.54791668933333815</v>
      </c>
      <c r="K150" s="627">
        <v>0.54791668933333815</v>
      </c>
    </row>
    <row r="151" spans="1:11" x14ac:dyDescent="0.2">
      <c r="A151" s="627">
        <v>0.54826391133333818</v>
      </c>
      <c r="K151" s="627">
        <v>0.54826391133333818</v>
      </c>
    </row>
    <row r="152" spans="1:11" ht="15" x14ac:dyDescent="0.25">
      <c r="A152" s="626">
        <v>0.54861113333333822</v>
      </c>
      <c r="K152" s="626">
        <v>0.54861113333333822</v>
      </c>
    </row>
    <row r="153" spans="1:11" x14ac:dyDescent="0.2">
      <c r="A153" s="627">
        <v>0.54895835533333825</v>
      </c>
      <c r="K153" s="627">
        <v>0.54895835533333825</v>
      </c>
    </row>
    <row r="154" spans="1:11" x14ac:dyDescent="0.2">
      <c r="A154" s="627">
        <v>0.54930557733333829</v>
      </c>
      <c r="K154" s="627">
        <v>0.54930557733333829</v>
      </c>
    </row>
    <row r="155" spans="1:11" x14ac:dyDescent="0.2">
      <c r="A155" s="627">
        <v>0.54965279933333833</v>
      </c>
      <c r="K155" s="627">
        <v>0.54965279933333833</v>
      </c>
    </row>
    <row r="156" spans="1:11" x14ac:dyDescent="0.2">
      <c r="A156" s="627">
        <v>0.55000002133333836</v>
      </c>
      <c r="K156" s="627">
        <v>0.55000002133333836</v>
      </c>
    </row>
    <row r="157" spans="1:11" x14ac:dyDescent="0.2">
      <c r="A157" s="627">
        <v>0.5503472433333384</v>
      </c>
      <c r="K157" s="627">
        <v>0.5503472433333384</v>
      </c>
    </row>
    <row r="158" spans="1:11" x14ac:dyDescent="0.2">
      <c r="A158" s="627">
        <v>0.55069446533333843</v>
      </c>
      <c r="K158" s="627">
        <v>0.55069446533333843</v>
      </c>
    </row>
    <row r="159" spans="1:11" x14ac:dyDescent="0.2">
      <c r="A159" s="627">
        <v>0.55104168733333847</v>
      </c>
      <c r="K159" s="627">
        <v>0.55104168733333847</v>
      </c>
    </row>
    <row r="160" spans="1:11" x14ac:dyDescent="0.2">
      <c r="A160" s="627">
        <v>0.55138890933333851</v>
      </c>
      <c r="K160" s="627">
        <v>0.55138890933333851</v>
      </c>
    </row>
    <row r="161" spans="1:11" x14ac:dyDescent="0.2">
      <c r="A161" s="627">
        <v>0.55173613133333854</v>
      </c>
      <c r="K161" s="627">
        <v>0.55173613133333854</v>
      </c>
    </row>
    <row r="162" spans="1:11" ht="15" x14ac:dyDescent="0.25">
      <c r="A162" s="626">
        <v>0.55208335333333858</v>
      </c>
      <c r="K162" s="626">
        <v>0.55208335333333858</v>
      </c>
    </row>
    <row r="163" spans="1:11" x14ac:dyDescent="0.2">
      <c r="A163" s="627">
        <v>0.55243057533333861</v>
      </c>
      <c r="K163" s="627">
        <v>0.55243057533333861</v>
      </c>
    </row>
    <row r="164" spans="1:11" x14ac:dyDescent="0.2">
      <c r="A164" s="627">
        <v>0.55277779733333865</v>
      </c>
      <c r="K164" s="627">
        <v>0.55277779733333865</v>
      </c>
    </row>
    <row r="165" spans="1:11" x14ac:dyDescent="0.2">
      <c r="A165" s="627">
        <v>0.55312501933333869</v>
      </c>
      <c r="K165" s="627">
        <v>0.55312501933333869</v>
      </c>
    </row>
    <row r="166" spans="1:11" x14ac:dyDescent="0.2">
      <c r="A166" s="627">
        <v>0.55347224133333872</v>
      </c>
      <c r="K166" s="627">
        <v>0.55347224133333872</v>
      </c>
    </row>
    <row r="167" spans="1:11" x14ac:dyDescent="0.2">
      <c r="A167" s="627">
        <v>0.55381946333333876</v>
      </c>
      <c r="K167" s="627">
        <v>0.55381946333333876</v>
      </c>
    </row>
    <row r="168" spans="1:11" x14ac:dyDescent="0.2">
      <c r="A168" s="627">
        <v>0.55416668533333879</v>
      </c>
      <c r="K168" s="627">
        <v>0.55416668533333879</v>
      </c>
    </row>
    <row r="169" spans="1:11" x14ac:dyDescent="0.2">
      <c r="A169" s="627">
        <v>0.55451390733333883</v>
      </c>
      <c r="K169" s="627">
        <v>0.55451390733333883</v>
      </c>
    </row>
    <row r="170" spans="1:11" x14ac:dyDescent="0.2">
      <c r="A170" s="627">
        <v>0.55486112933333886</v>
      </c>
      <c r="K170" s="627">
        <v>0.55486112933333886</v>
      </c>
    </row>
    <row r="171" spans="1:11" x14ac:dyDescent="0.2">
      <c r="A171" s="627">
        <v>0.5552083513333389</v>
      </c>
      <c r="K171" s="627">
        <v>0.5552083513333389</v>
      </c>
    </row>
    <row r="172" spans="1:11" ht="15" x14ac:dyDescent="0.25">
      <c r="A172" s="626">
        <v>0.55555557333333894</v>
      </c>
      <c r="K172" s="626">
        <v>0.55555557333333894</v>
      </c>
    </row>
    <row r="173" spans="1:11" x14ac:dyDescent="0.2">
      <c r="A173" s="627">
        <v>0.55590279533333897</v>
      </c>
      <c r="K173" s="627">
        <v>0.55590279533333897</v>
      </c>
    </row>
    <row r="174" spans="1:11" x14ac:dyDescent="0.2">
      <c r="A174" s="627">
        <v>0.55625001733333901</v>
      </c>
      <c r="K174" s="627">
        <v>0.55625001733333901</v>
      </c>
    </row>
    <row r="175" spans="1:11" x14ac:dyDescent="0.2">
      <c r="A175" s="627">
        <v>0.55659723933333904</v>
      </c>
      <c r="K175" s="627">
        <v>0.55659723933333904</v>
      </c>
    </row>
    <row r="176" spans="1:11" x14ac:dyDescent="0.2">
      <c r="A176" s="627">
        <v>0.55694446133333908</v>
      </c>
      <c r="K176" s="627">
        <v>0.55694446133333908</v>
      </c>
    </row>
    <row r="177" spans="1:11" x14ac:dyDescent="0.2">
      <c r="A177" s="627">
        <v>0.55729168333333912</v>
      </c>
      <c r="K177" s="627">
        <v>0.55729168333333912</v>
      </c>
    </row>
    <row r="178" spans="1:11" x14ac:dyDescent="0.2">
      <c r="A178" s="627">
        <v>0.55763890533333915</v>
      </c>
      <c r="K178" s="627">
        <v>0.55763890533333915</v>
      </c>
    </row>
    <row r="179" spans="1:11" x14ac:dyDescent="0.2">
      <c r="A179" s="627">
        <v>0.55798612733333919</v>
      </c>
      <c r="K179" s="627">
        <v>0.55798612733333919</v>
      </c>
    </row>
    <row r="180" spans="1:11" x14ac:dyDescent="0.2">
      <c r="A180" s="627">
        <v>0.55833334933333922</v>
      </c>
      <c r="K180" s="627">
        <v>0.55833334933333922</v>
      </c>
    </row>
    <row r="181" spans="1:11" x14ac:dyDescent="0.2">
      <c r="A181" s="627">
        <v>0.55868057133333926</v>
      </c>
      <c r="K181" s="627">
        <v>0.55868057133333926</v>
      </c>
    </row>
    <row r="182" spans="1:11" ht="15" x14ac:dyDescent="0.25">
      <c r="A182" s="626">
        <v>0.5590277933333393</v>
      </c>
      <c r="K182" s="626">
        <v>0.5590277933333393</v>
      </c>
    </row>
    <row r="183" spans="1:11" x14ac:dyDescent="0.2">
      <c r="A183" s="627">
        <v>0.55937501533333933</v>
      </c>
      <c r="K183" s="627">
        <v>0.55937501533333933</v>
      </c>
    </row>
    <row r="184" spans="1:11" x14ac:dyDescent="0.2">
      <c r="A184" s="627">
        <v>0.55972223733333937</v>
      </c>
      <c r="K184" s="627">
        <v>0.55972223733333937</v>
      </c>
    </row>
    <row r="185" spans="1:11" x14ac:dyDescent="0.2">
      <c r="A185" s="627">
        <v>0.5600694593333394</v>
      </c>
      <c r="K185" s="627">
        <v>0.5600694593333394</v>
      </c>
    </row>
    <row r="186" spans="1:11" x14ac:dyDescent="0.2">
      <c r="A186" s="627">
        <v>0.56041668133333944</v>
      </c>
      <c r="K186" s="627">
        <v>0.56041668133333944</v>
      </c>
    </row>
    <row r="187" spans="1:11" x14ac:dyDescent="0.2">
      <c r="A187" s="627">
        <v>0.56076390333333948</v>
      </c>
      <c r="K187" s="627">
        <v>0.56076390333333948</v>
      </c>
    </row>
    <row r="188" spans="1:11" x14ac:dyDescent="0.2">
      <c r="A188" s="627">
        <v>0.56111112533333951</v>
      </c>
      <c r="K188" s="627">
        <v>0.56111112533333951</v>
      </c>
    </row>
    <row r="189" spans="1:11" x14ac:dyDescent="0.2">
      <c r="A189" s="627">
        <v>0.56145834733333955</v>
      </c>
      <c r="K189" s="627">
        <v>0.56145834733333955</v>
      </c>
    </row>
    <row r="190" spans="1:11" x14ac:dyDescent="0.2">
      <c r="A190" s="627">
        <v>0.56180556933333958</v>
      </c>
      <c r="K190" s="627">
        <v>0.56180556933333958</v>
      </c>
    </row>
    <row r="191" spans="1:11" x14ac:dyDescent="0.2">
      <c r="A191" s="627">
        <v>0.56215279133333962</v>
      </c>
      <c r="K191" s="627">
        <v>0.56215279133333962</v>
      </c>
    </row>
    <row r="192" spans="1:11" ht="15" x14ac:dyDescent="0.25">
      <c r="A192" s="626">
        <v>0.56250001333333965</v>
      </c>
      <c r="K192" s="626">
        <v>0.56250001333333965</v>
      </c>
    </row>
    <row r="193" spans="1:11" x14ac:dyDescent="0.2">
      <c r="A193" s="627">
        <v>0.56284723533333969</v>
      </c>
      <c r="K193" s="627">
        <v>0.56284723533333969</v>
      </c>
    </row>
    <row r="194" spans="1:11" x14ac:dyDescent="0.2">
      <c r="A194" s="627">
        <v>0.56319445733333973</v>
      </c>
      <c r="K194" s="627">
        <v>0.56319445733333973</v>
      </c>
    </row>
    <row r="195" spans="1:11" x14ac:dyDescent="0.2">
      <c r="A195" s="627">
        <v>0.56354167933333976</v>
      </c>
      <c r="K195" s="627">
        <v>0.56354167933333976</v>
      </c>
    </row>
    <row r="196" spans="1:11" x14ac:dyDescent="0.2">
      <c r="A196" s="627">
        <v>0.5638889013333398</v>
      </c>
      <c r="K196" s="627">
        <v>0.5638889013333398</v>
      </c>
    </row>
    <row r="197" spans="1:11" x14ac:dyDescent="0.2">
      <c r="A197" s="627">
        <v>0.56423612333333983</v>
      </c>
      <c r="K197" s="627">
        <v>0.56423612333333983</v>
      </c>
    </row>
    <row r="198" spans="1:11" x14ac:dyDescent="0.2">
      <c r="A198" s="627">
        <v>0.56458334533333987</v>
      </c>
      <c r="K198" s="627">
        <v>0.56458334533333987</v>
      </c>
    </row>
    <row r="199" spans="1:11" x14ac:dyDescent="0.2">
      <c r="A199" s="627">
        <v>0.56493056733333991</v>
      </c>
      <c r="K199" s="627">
        <v>0.56493056733333991</v>
      </c>
    </row>
    <row r="200" spans="1:11" x14ac:dyDescent="0.2">
      <c r="A200" s="627">
        <v>0.56527778933333994</v>
      </c>
      <c r="K200" s="627">
        <v>0.56527778933333994</v>
      </c>
    </row>
    <row r="201" spans="1:11" x14ac:dyDescent="0.2">
      <c r="A201" s="627">
        <v>0.56562501133333998</v>
      </c>
      <c r="K201" s="627">
        <v>0.56562501133333998</v>
      </c>
    </row>
    <row r="202" spans="1:11" ht="15" x14ac:dyDescent="0.25">
      <c r="A202" s="626">
        <v>0.56597223333334001</v>
      </c>
      <c r="K202" s="626">
        <v>0.56597223333334001</v>
      </c>
    </row>
    <row r="203" spans="1:11" x14ac:dyDescent="0.2">
      <c r="A203" s="627">
        <v>0.56631945533334005</v>
      </c>
      <c r="K203" s="627">
        <v>0.56631945533334005</v>
      </c>
    </row>
    <row r="204" spans="1:11" x14ac:dyDescent="0.2">
      <c r="A204" s="627">
        <v>0.56666667733334009</v>
      </c>
      <c r="K204" s="627">
        <v>0.56666667733334009</v>
      </c>
    </row>
    <row r="205" spans="1:11" x14ac:dyDescent="0.2">
      <c r="A205" s="627">
        <v>0.56701389933334012</v>
      </c>
      <c r="K205" s="627">
        <v>0.56701389933334012</v>
      </c>
    </row>
    <row r="206" spans="1:11" x14ac:dyDescent="0.2">
      <c r="A206" s="627">
        <v>0.56736112133334016</v>
      </c>
      <c r="K206" s="627">
        <v>0.56736112133334016</v>
      </c>
    </row>
    <row r="207" spans="1:11" x14ac:dyDescent="0.2">
      <c r="A207" s="627">
        <v>0.56770834333334019</v>
      </c>
      <c r="K207" s="627">
        <v>0.56770834333334019</v>
      </c>
    </row>
    <row r="208" spans="1:11" x14ac:dyDescent="0.2">
      <c r="A208" s="627">
        <v>0.56805556533334023</v>
      </c>
      <c r="K208" s="627">
        <v>0.56805556533334023</v>
      </c>
    </row>
    <row r="209" spans="1:11" x14ac:dyDescent="0.2">
      <c r="A209" s="627">
        <v>0.56840278733334026</v>
      </c>
      <c r="K209" s="627">
        <v>0.56840278733334026</v>
      </c>
    </row>
    <row r="210" spans="1:11" x14ac:dyDescent="0.2">
      <c r="A210" s="627">
        <v>0.5687500093333403</v>
      </c>
      <c r="K210" s="627">
        <v>0.5687500093333403</v>
      </c>
    </row>
    <row r="211" spans="1:11" x14ac:dyDescent="0.2">
      <c r="A211" s="627">
        <v>0.56909723133334034</v>
      </c>
      <c r="K211" s="627">
        <v>0.56909723133334034</v>
      </c>
    </row>
    <row r="212" spans="1:11" ht="15" x14ac:dyDescent="0.25">
      <c r="A212" s="626">
        <v>0.56944445333334037</v>
      </c>
      <c r="K212" s="626">
        <v>0.56944445333334037</v>
      </c>
    </row>
    <row r="213" spans="1:11" x14ac:dyDescent="0.2">
      <c r="A213" s="627">
        <v>0.56979167533334041</v>
      </c>
      <c r="K213" s="627">
        <v>0.56979167533334041</v>
      </c>
    </row>
    <row r="214" spans="1:11" x14ac:dyDescent="0.2">
      <c r="A214" s="627">
        <v>0.57013889733334044</v>
      </c>
      <c r="K214" s="627">
        <v>0.57013889733334044</v>
      </c>
    </row>
    <row r="215" spans="1:11" x14ac:dyDescent="0.2">
      <c r="A215" s="627">
        <v>0.57048611933334048</v>
      </c>
      <c r="K215" s="627">
        <v>0.57048611933334048</v>
      </c>
    </row>
    <row r="216" spans="1:11" x14ac:dyDescent="0.2">
      <c r="A216" s="627">
        <v>0.57083334133334052</v>
      </c>
      <c r="K216" s="627">
        <v>0.57083334133334052</v>
      </c>
    </row>
    <row r="217" spans="1:11" x14ac:dyDescent="0.2">
      <c r="A217" s="627">
        <v>0.57118056333334055</v>
      </c>
      <c r="K217" s="627">
        <v>0.57118056333334055</v>
      </c>
    </row>
    <row r="218" spans="1:11" x14ac:dyDescent="0.2">
      <c r="A218" s="627">
        <v>0.57152778533334059</v>
      </c>
      <c r="K218" s="627">
        <v>0.57152778533334059</v>
      </c>
    </row>
    <row r="219" spans="1:11" x14ac:dyDescent="0.2">
      <c r="A219" s="627">
        <v>0.57187500733334062</v>
      </c>
      <c r="K219" s="627">
        <v>0.57187500733334062</v>
      </c>
    </row>
    <row r="220" spans="1:11" x14ac:dyDescent="0.2">
      <c r="A220" s="627">
        <v>0.57222222933334066</v>
      </c>
      <c r="K220" s="627">
        <v>0.57222222933334066</v>
      </c>
    </row>
    <row r="221" spans="1:11" x14ac:dyDescent="0.2">
      <c r="A221" s="627">
        <v>0.5725694513333407</v>
      </c>
      <c r="K221" s="627">
        <v>0.5725694513333407</v>
      </c>
    </row>
    <row r="222" spans="1:11" ht="15" x14ac:dyDescent="0.25">
      <c r="A222" s="626">
        <v>0.57291667333334073</v>
      </c>
      <c r="K222" s="626">
        <v>0.57291667333334073</v>
      </c>
    </row>
    <row r="223" spans="1:11" x14ac:dyDescent="0.2">
      <c r="A223" s="627">
        <v>0.57326389533334077</v>
      </c>
      <c r="K223" s="627">
        <v>0.57326389533334077</v>
      </c>
    </row>
    <row r="224" spans="1:11" x14ac:dyDescent="0.2">
      <c r="A224" s="627">
        <v>0.5736111173333408</v>
      </c>
      <c r="K224" s="627">
        <v>0.5736111173333408</v>
      </c>
    </row>
    <row r="225" spans="1:11" x14ac:dyDescent="0.2">
      <c r="A225" s="627">
        <v>0.57395833933334084</v>
      </c>
      <c r="K225" s="627">
        <v>0.57395833933334084</v>
      </c>
    </row>
    <row r="226" spans="1:11" x14ac:dyDescent="0.2">
      <c r="A226" s="627">
        <v>0.57430556133334087</v>
      </c>
      <c r="K226" s="627">
        <v>0.57430556133334087</v>
      </c>
    </row>
    <row r="227" spans="1:11" x14ac:dyDescent="0.2">
      <c r="A227" s="627">
        <v>0.57465278333334091</v>
      </c>
      <c r="K227" s="627">
        <v>0.57465278333334091</v>
      </c>
    </row>
    <row r="228" spans="1:11" x14ac:dyDescent="0.2">
      <c r="A228" s="627">
        <v>0.57500000533334095</v>
      </c>
      <c r="K228" s="627">
        <v>0.57500000533334095</v>
      </c>
    </row>
    <row r="229" spans="1:11" x14ac:dyDescent="0.2">
      <c r="A229" s="627">
        <v>0.57534722733334098</v>
      </c>
      <c r="K229" s="627">
        <v>0.57534722733334098</v>
      </c>
    </row>
    <row r="230" spans="1:11" x14ac:dyDescent="0.2">
      <c r="A230" s="627">
        <v>0.57569444933334102</v>
      </c>
      <c r="K230" s="627">
        <v>0.57569444933334102</v>
      </c>
    </row>
    <row r="231" spans="1:11" x14ac:dyDescent="0.2">
      <c r="A231" s="627">
        <v>0.57604167133334105</v>
      </c>
      <c r="K231" s="627">
        <v>0.57604167133334105</v>
      </c>
    </row>
    <row r="232" spans="1:11" ht="15" x14ac:dyDescent="0.25">
      <c r="A232" s="626">
        <v>0.57638889333334109</v>
      </c>
      <c r="K232" s="626">
        <v>0.57638889333334109</v>
      </c>
    </row>
    <row r="233" spans="1:11" x14ac:dyDescent="0.2">
      <c r="A233" s="627">
        <v>0.57673611533334113</v>
      </c>
      <c r="K233" s="627">
        <v>0.57673611533334113</v>
      </c>
    </row>
    <row r="234" spans="1:11" x14ac:dyDescent="0.2">
      <c r="A234" s="627">
        <v>0.57708333733334116</v>
      </c>
      <c r="K234" s="627">
        <v>0.57708333733334116</v>
      </c>
    </row>
    <row r="235" spans="1:11" x14ac:dyDescent="0.2">
      <c r="A235" s="627">
        <v>0.5774305593333412</v>
      </c>
      <c r="K235" s="627">
        <v>0.5774305593333412</v>
      </c>
    </row>
    <row r="236" spans="1:11" x14ac:dyDescent="0.2">
      <c r="A236" s="627">
        <v>0.57777778133334123</v>
      </c>
      <c r="K236" s="627">
        <v>0.57777778133334123</v>
      </c>
    </row>
    <row r="237" spans="1:11" x14ac:dyDescent="0.2">
      <c r="A237" s="627">
        <v>0.57812500333334127</v>
      </c>
      <c r="K237" s="627">
        <v>0.57812500333334127</v>
      </c>
    </row>
    <row r="238" spans="1:11" x14ac:dyDescent="0.2">
      <c r="A238" s="627">
        <v>0.57847222533334131</v>
      </c>
      <c r="K238" s="627">
        <v>0.57847222533334131</v>
      </c>
    </row>
    <row r="239" spans="1:11" x14ac:dyDescent="0.2">
      <c r="A239" s="627">
        <v>0.57881944733334134</v>
      </c>
      <c r="K239" s="627">
        <v>0.57881944733334134</v>
      </c>
    </row>
    <row r="240" spans="1:11" x14ac:dyDescent="0.2">
      <c r="A240" s="627">
        <v>0.57916666933334138</v>
      </c>
      <c r="K240" s="627">
        <v>0.57916666933334138</v>
      </c>
    </row>
    <row r="241" spans="1:11" x14ac:dyDescent="0.2">
      <c r="A241" s="627">
        <v>0.57951389133334141</v>
      </c>
      <c r="K241" s="627">
        <v>0.57951389133334141</v>
      </c>
    </row>
    <row r="242" spans="1:11" ht="15" x14ac:dyDescent="0.25">
      <c r="A242" s="626">
        <v>0.57986111333334145</v>
      </c>
      <c r="K242" s="626">
        <v>0.57986111333334145</v>
      </c>
    </row>
    <row r="243" spans="1:11" x14ac:dyDescent="0.2">
      <c r="A243" s="627">
        <v>0.58020833533334149</v>
      </c>
      <c r="K243" s="627">
        <v>0.58020833533334149</v>
      </c>
    </row>
    <row r="244" spans="1:11" x14ac:dyDescent="0.2">
      <c r="A244" s="627">
        <v>0.58055555733334152</v>
      </c>
      <c r="K244" s="627">
        <v>0.58055555733334152</v>
      </c>
    </row>
    <row r="245" spans="1:11" x14ac:dyDescent="0.2">
      <c r="A245" s="627">
        <v>0.58090277933334156</v>
      </c>
      <c r="K245" s="627">
        <v>0.58090277933334156</v>
      </c>
    </row>
    <row r="246" spans="1:11" x14ac:dyDescent="0.2">
      <c r="A246" s="627">
        <v>0.58125000133334159</v>
      </c>
      <c r="K246" s="627">
        <v>0.58125000133334159</v>
      </c>
    </row>
    <row r="247" spans="1:11" x14ac:dyDescent="0.2">
      <c r="A247" s="627">
        <v>0.58159722333334163</v>
      </c>
      <c r="K247" s="627">
        <v>0.58159722333334163</v>
      </c>
    </row>
    <row r="248" spans="1:11" x14ac:dyDescent="0.2">
      <c r="A248" s="627">
        <v>0.58194444533334166</v>
      </c>
      <c r="K248" s="627">
        <v>0.58194444533334166</v>
      </c>
    </row>
    <row r="249" spans="1:11" x14ac:dyDescent="0.2">
      <c r="A249" s="627">
        <v>0.5822916673333417</v>
      </c>
      <c r="K249" s="627">
        <v>0.5822916673333417</v>
      </c>
    </row>
    <row r="250" spans="1:11" x14ac:dyDescent="0.2">
      <c r="A250" s="627">
        <v>0.58263888933334174</v>
      </c>
      <c r="K250" s="627">
        <v>0.58263888933334174</v>
      </c>
    </row>
    <row r="251" spans="1:11" x14ac:dyDescent="0.2">
      <c r="A251" s="627">
        <v>0.58298611133334177</v>
      </c>
      <c r="K251" s="627">
        <v>0.58298611133334177</v>
      </c>
    </row>
    <row r="252" spans="1:11" ht="15" x14ac:dyDescent="0.25">
      <c r="A252" s="626">
        <v>0.58333333333334181</v>
      </c>
      <c r="K252" s="626">
        <v>0.58333333333334181</v>
      </c>
    </row>
    <row r="253" spans="1:11" x14ac:dyDescent="0.2">
      <c r="A253" s="627">
        <v>0.58368055533334184</v>
      </c>
      <c r="K253" s="627">
        <v>0.58368055533334184</v>
      </c>
    </row>
    <row r="254" spans="1:11" x14ac:dyDescent="0.2">
      <c r="A254" s="627">
        <v>0.58402777733334188</v>
      </c>
      <c r="K254" s="627">
        <v>0.58402777733334188</v>
      </c>
    </row>
    <row r="255" spans="1:11" x14ac:dyDescent="0.2">
      <c r="A255" s="627">
        <v>0.58437499933334192</v>
      </c>
      <c r="K255" s="627">
        <v>0.58437499933334192</v>
      </c>
    </row>
    <row r="256" spans="1:11" x14ac:dyDescent="0.2">
      <c r="A256" s="627">
        <v>0.58472222133334195</v>
      </c>
      <c r="K256" s="627">
        <v>0.58472222133334195</v>
      </c>
    </row>
    <row r="257" spans="1:11" x14ac:dyDescent="0.2">
      <c r="A257" s="627">
        <v>0.58506944333334199</v>
      </c>
      <c r="K257" s="627">
        <v>0.58506944333334199</v>
      </c>
    </row>
    <row r="258" spans="1:11" x14ac:dyDescent="0.2">
      <c r="A258" s="627">
        <v>0.58541666533334202</v>
      </c>
      <c r="K258" s="627">
        <v>0.58541666533334202</v>
      </c>
    </row>
    <row r="259" spans="1:11" x14ac:dyDescent="0.2">
      <c r="A259" s="627">
        <v>0.58576388733334206</v>
      </c>
      <c r="K259" s="627">
        <v>0.58576388733334206</v>
      </c>
    </row>
    <row r="260" spans="1:11" x14ac:dyDescent="0.2">
      <c r="A260" s="627">
        <v>0.5861111093333421</v>
      </c>
      <c r="K260" s="627">
        <v>0.5861111093333421</v>
      </c>
    </row>
    <row r="261" spans="1:11" x14ac:dyDescent="0.2">
      <c r="A261" s="627">
        <v>0.58645833133334213</v>
      </c>
      <c r="K261" s="627">
        <v>0.58645833133334213</v>
      </c>
    </row>
    <row r="262" spans="1:11" ht="15" x14ac:dyDescent="0.25">
      <c r="A262" s="626">
        <v>0.58680555333334217</v>
      </c>
      <c r="K262" s="626">
        <v>0.58680555333334217</v>
      </c>
    </row>
    <row r="263" spans="1:11" x14ac:dyDescent="0.2">
      <c r="A263" s="627">
        <v>0.5871527753333422</v>
      </c>
      <c r="K263" s="627">
        <v>0.5871527753333422</v>
      </c>
    </row>
    <row r="264" spans="1:11" x14ac:dyDescent="0.2">
      <c r="A264" s="627">
        <v>0.58749999733334224</v>
      </c>
      <c r="K264" s="627">
        <v>0.58749999733334224</v>
      </c>
    </row>
    <row r="265" spans="1:11" x14ac:dyDescent="0.2">
      <c r="A265" s="627">
        <v>0.58784721933334227</v>
      </c>
      <c r="K265" s="627">
        <v>0.58784721933334227</v>
      </c>
    </row>
    <row r="266" spans="1:11" x14ac:dyDescent="0.2">
      <c r="A266" s="627">
        <v>0.58819444133334231</v>
      </c>
      <c r="K266" s="627">
        <v>0.58819444133334231</v>
      </c>
    </row>
    <row r="267" spans="1:11" x14ac:dyDescent="0.2">
      <c r="A267" s="627">
        <v>0.58854166333334235</v>
      </c>
      <c r="K267" s="627">
        <v>0.58854166333334235</v>
      </c>
    </row>
    <row r="268" spans="1:11" x14ac:dyDescent="0.2">
      <c r="A268" s="627">
        <v>0.58888888533334238</v>
      </c>
      <c r="K268" s="627">
        <v>0.58888888533334238</v>
      </c>
    </row>
    <row r="269" spans="1:11" x14ac:dyDescent="0.2">
      <c r="A269" s="627">
        <v>0.58923610733334242</v>
      </c>
      <c r="K269" s="627">
        <v>0.58923610733334242</v>
      </c>
    </row>
    <row r="270" spans="1:11" x14ac:dyDescent="0.2">
      <c r="A270" s="627">
        <v>0.58958332933334245</v>
      </c>
      <c r="K270" s="627">
        <v>0.58958332933334245</v>
      </c>
    </row>
    <row r="271" spans="1:11" x14ac:dyDescent="0.2">
      <c r="A271" s="627">
        <v>0.58993055133334249</v>
      </c>
      <c r="K271" s="627">
        <v>0.58993055133334249</v>
      </c>
    </row>
    <row r="272" spans="1:11" ht="15" x14ac:dyDescent="0.25">
      <c r="A272" s="626">
        <v>0.59027777333334253</v>
      </c>
      <c r="K272" s="626">
        <v>0.59027777333334253</v>
      </c>
    </row>
    <row r="273" spans="1:11" x14ac:dyDescent="0.2">
      <c r="A273" s="627">
        <v>0.59062499533334256</v>
      </c>
      <c r="K273" s="627">
        <v>0.59062499533334256</v>
      </c>
    </row>
    <row r="274" spans="1:11" x14ac:dyDescent="0.2">
      <c r="A274" s="627">
        <v>0.5909722173333426</v>
      </c>
      <c r="K274" s="627">
        <v>0.5909722173333426</v>
      </c>
    </row>
    <row r="275" spans="1:11" x14ac:dyDescent="0.2">
      <c r="A275" s="627">
        <v>0.59131943933334263</v>
      </c>
      <c r="K275" s="627">
        <v>0.59131943933334263</v>
      </c>
    </row>
    <row r="276" spans="1:11" x14ac:dyDescent="0.2">
      <c r="A276" s="627">
        <v>0.59166666133334267</v>
      </c>
      <c r="K276" s="627">
        <v>0.59166666133334267</v>
      </c>
    </row>
    <row r="277" spans="1:11" x14ac:dyDescent="0.2">
      <c r="A277" s="627">
        <v>0.59201388333334271</v>
      </c>
      <c r="K277" s="627">
        <v>0.59201388333334271</v>
      </c>
    </row>
    <row r="278" spans="1:11" x14ac:dyDescent="0.2">
      <c r="A278" s="627">
        <v>0.59236110533334274</v>
      </c>
      <c r="K278" s="627">
        <v>0.59236110533334274</v>
      </c>
    </row>
    <row r="279" spans="1:11" x14ac:dyDescent="0.2">
      <c r="A279" s="627">
        <v>0.59270832733334278</v>
      </c>
      <c r="K279" s="627">
        <v>0.59270832733334278</v>
      </c>
    </row>
    <row r="280" spans="1:11" x14ac:dyDescent="0.2">
      <c r="A280" s="627">
        <v>0.59305554933334281</v>
      </c>
      <c r="K280" s="627">
        <v>0.59305554933334281</v>
      </c>
    </row>
    <row r="281" spans="1:11" x14ac:dyDescent="0.2">
      <c r="A281" s="627">
        <v>0.59340277133334285</v>
      </c>
      <c r="K281" s="627">
        <v>0.59340277133334285</v>
      </c>
    </row>
    <row r="282" spans="1:11" ht="15" x14ac:dyDescent="0.25">
      <c r="A282" s="626">
        <v>0.59374999333334288</v>
      </c>
      <c r="K282" s="626">
        <v>0.59374999333334288</v>
      </c>
    </row>
    <row r="283" spans="1:11" x14ac:dyDescent="0.2">
      <c r="A283" s="627">
        <v>0.59409721533334292</v>
      </c>
      <c r="K283" s="627">
        <v>0.59409721533334292</v>
      </c>
    </row>
    <row r="284" spans="1:11" x14ac:dyDescent="0.2">
      <c r="A284" s="627">
        <v>0.59444443733334296</v>
      </c>
      <c r="K284" s="627">
        <v>0.59444443733334296</v>
      </c>
    </row>
    <row r="285" spans="1:11" x14ac:dyDescent="0.2">
      <c r="A285" s="627">
        <v>0.59479165933334299</v>
      </c>
      <c r="K285" s="627">
        <v>0.59479165933334299</v>
      </c>
    </row>
    <row r="286" spans="1:11" x14ac:dyDescent="0.2">
      <c r="A286" s="627">
        <v>0.59513888133334303</v>
      </c>
      <c r="K286" s="627">
        <v>0.59513888133334303</v>
      </c>
    </row>
    <row r="287" spans="1:11" x14ac:dyDescent="0.2">
      <c r="A287" s="627">
        <v>0.59548610333334306</v>
      </c>
      <c r="K287" s="627">
        <v>0.59548610333334306</v>
      </c>
    </row>
    <row r="288" spans="1:11" x14ac:dyDescent="0.2">
      <c r="A288" s="627">
        <v>0.5958333253333431</v>
      </c>
      <c r="K288" s="627">
        <v>0.5958333253333431</v>
      </c>
    </row>
    <row r="289" spans="1:11" x14ac:dyDescent="0.2">
      <c r="A289" s="627">
        <v>0.59618054733334314</v>
      </c>
      <c r="K289" s="627">
        <v>0.59618054733334314</v>
      </c>
    </row>
    <row r="290" spans="1:11" x14ac:dyDescent="0.2">
      <c r="A290" s="627">
        <v>0.59652776933334317</v>
      </c>
      <c r="K290" s="627">
        <v>0.59652776933334317</v>
      </c>
    </row>
    <row r="291" spans="1:11" x14ac:dyDescent="0.2">
      <c r="A291" s="627">
        <v>0.59687499133334321</v>
      </c>
      <c r="K291" s="627">
        <v>0.59687499133334321</v>
      </c>
    </row>
    <row r="292" spans="1:11" ht="15" x14ac:dyDescent="0.25">
      <c r="A292" s="626">
        <v>0.59722221333334324</v>
      </c>
      <c r="K292" s="626">
        <v>0.59722221333334324</v>
      </c>
    </row>
    <row r="293" spans="1:11" x14ac:dyDescent="0.2">
      <c r="A293" s="627">
        <v>0.59756943533334328</v>
      </c>
      <c r="K293" s="627">
        <v>0.59756943533334328</v>
      </c>
    </row>
    <row r="294" spans="1:11" x14ac:dyDescent="0.2">
      <c r="A294" s="627">
        <v>0.59791665733334332</v>
      </c>
      <c r="K294" s="627">
        <v>0.59791665733334332</v>
      </c>
    </row>
    <row r="295" spans="1:11" x14ac:dyDescent="0.2">
      <c r="A295" s="627">
        <v>0.59826387933334335</v>
      </c>
      <c r="K295" s="627">
        <v>0.59826387933334335</v>
      </c>
    </row>
    <row r="296" spans="1:11" x14ac:dyDescent="0.2">
      <c r="A296" s="627">
        <v>0.59861110133334339</v>
      </c>
      <c r="K296" s="627">
        <v>0.59861110133334339</v>
      </c>
    </row>
    <row r="297" spans="1:11" x14ac:dyDescent="0.2">
      <c r="A297" s="627">
        <v>0.59895832333334342</v>
      </c>
      <c r="K297" s="627">
        <v>0.59895832333334342</v>
      </c>
    </row>
    <row r="298" spans="1:11" x14ac:dyDescent="0.2">
      <c r="A298" s="627">
        <v>0.59930554533334346</v>
      </c>
      <c r="K298" s="627">
        <v>0.59930554533334346</v>
      </c>
    </row>
    <row r="299" spans="1:11" x14ac:dyDescent="0.2">
      <c r="A299" s="627">
        <v>0.59965276733334349</v>
      </c>
      <c r="K299" s="627">
        <v>0.59965276733334349</v>
      </c>
    </row>
    <row r="300" spans="1:11" x14ac:dyDescent="0.2">
      <c r="A300" s="627">
        <v>0.59999998933334353</v>
      </c>
      <c r="K300" s="627">
        <v>0.59999998933334353</v>
      </c>
    </row>
    <row r="301" spans="1:11" x14ac:dyDescent="0.2">
      <c r="A301" s="627">
        <v>0.60034721133334357</v>
      </c>
      <c r="K301" s="627">
        <v>0.60034721133334357</v>
      </c>
    </row>
    <row r="302" spans="1:11" ht="15" x14ac:dyDescent="0.25">
      <c r="A302" s="626">
        <v>0.6006944333333436</v>
      </c>
      <c r="K302" s="626">
        <v>0.6006944333333436</v>
      </c>
    </row>
    <row r="303" spans="1:11" x14ac:dyDescent="0.2">
      <c r="A303" s="627">
        <v>0.60104165533334364</v>
      </c>
      <c r="K303" s="627">
        <v>0.60104165533334364</v>
      </c>
    </row>
    <row r="304" spans="1:11" x14ac:dyDescent="0.2">
      <c r="A304" s="627">
        <v>0.60138887733334367</v>
      </c>
      <c r="K304" s="627">
        <v>0.60138887733334367</v>
      </c>
    </row>
    <row r="305" spans="1:11" x14ac:dyDescent="0.2">
      <c r="A305" s="627">
        <v>0.60173609933334371</v>
      </c>
      <c r="K305" s="627">
        <v>0.60173609933334371</v>
      </c>
    </row>
    <row r="306" spans="1:11" x14ac:dyDescent="0.2">
      <c r="A306" s="627">
        <v>0.60208332133334375</v>
      </c>
      <c r="K306" s="627">
        <v>0.60208332133334375</v>
      </c>
    </row>
    <row r="307" spans="1:11" x14ac:dyDescent="0.2">
      <c r="A307" s="627">
        <v>0.60243054333334378</v>
      </c>
      <c r="K307" s="627">
        <v>0.60243054333334378</v>
      </c>
    </row>
    <row r="308" spans="1:11" x14ac:dyDescent="0.2">
      <c r="A308" s="627">
        <v>0.60277776533334382</v>
      </c>
      <c r="K308" s="627">
        <v>0.60277776533334382</v>
      </c>
    </row>
    <row r="309" spans="1:11" x14ac:dyDescent="0.2">
      <c r="A309" s="627">
        <v>0.60312498733334385</v>
      </c>
      <c r="K309" s="627">
        <v>0.60312498733334385</v>
      </c>
    </row>
    <row r="310" spans="1:11" x14ac:dyDescent="0.2">
      <c r="A310" s="627">
        <v>0.60347220933334389</v>
      </c>
      <c r="K310" s="627">
        <v>0.60347220933334389</v>
      </c>
    </row>
    <row r="311" spans="1:11" x14ac:dyDescent="0.2">
      <c r="A311" s="627">
        <v>0.60381943133334393</v>
      </c>
      <c r="K311" s="627">
        <v>0.60381943133334393</v>
      </c>
    </row>
    <row r="312" spans="1:11" ht="15" x14ac:dyDescent="0.25">
      <c r="A312" s="626">
        <v>0.60416665333334396</v>
      </c>
      <c r="K312" s="626">
        <v>0.60416665333334396</v>
      </c>
    </row>
    <row r="313" spans="1:11" x14ac:dyDescent="0.2">
      <c r="A313" s="627">
        <v>0.604513875333344</v>
      </c>
      <c r="K313" s="627">
        <v>0.604513875333344</v>
      </c>
    </row>
    <row r="314" spans="1:11" x14ac:dyDescent="0.2">
      <c r="A314" s="627">
        <v>0.60486109733334403</v>
      </c>
      <c r="K314" s="627">
        <v>0.60486109733334403</v>
      </c>
    </row>
    <row r="315" spans="1:11" x14ac:dyDescent="0.2">
      <c r="A315" s="627">
        <v>0.60520831933334407</v>
      </c>
      <c r="K315" s="627">
        <v>0.60520831933334407</v>
      </c>
    </row>
    <row r="316" spans="1:11" x14ac:dyDescent="0.2">
      <c r="A316" s="627">
        <v>0.60555554133334411</v>
      </c>
      <c r="K316" s="627">
        <v>0.60555554133334411</v>
      </c>
    </row>
    <row r="317" spans="1:11" x14ac:dyDescent="0.2">
      <c r="A317" s="627">
        <v>0.60590276333334414</v>
      </c>
      <c r="K317" s="627">
        <v>0.60590276333334414</v>
      </c>
    </row>
    <row r="318" spans="1:11" x14ac:dyDescent="0.2">
      <c r="A318" s="627">
        <v>0.60624998533334418</v>
      </c>
      <c r="K318" s="627">
        <v>0.60624998533334418</v>
      </c>
    </row>
    <row r="319" spans="1:11" x14ac:dyDescent="0.2">
      <c r="A319" s="627">
        <v>0.60659720733334421</v>
      </c>
      <c r="K319" s="627">
        <v>0.60659720733334421</v>
      </c>
    </row>
    <row r="320" spans="1:11" x14ac:dyDescent="0.2">
      <c r="A320" s="627">
        <v>0.60694442933334425</v>
      </c>
      <c r="K320" s="627">
        <v>0.60694442933334425</v>
      </c>
    </row>
    <row r="321" spans="1:11" x14ac:dyDescent="0.2">
      <c r="A321" s="627">
        <v>0.60729165133334428</v>
      </c>
      <c r="K321" s="627">
        <v>0.60729165133334428</v>
      </c>
    </row>
    <row r="322" spans="1:11" ht="15" x14ac:dyDescent="0.25">
      <c r="A322" s="626">
        <v>0.60763887333334432</v>
      </c>
      <c r="K322" s="626">
        <v>0.60763887333334432</v>
      </c>
    </row>
    <row r="323" spans="1:11" x14ac:dyDescent="0.2">
      <c r="A323" s="627">
        <v>0.60798609533334436</v>
      </c>
      <c r="K323" s="627">
        <v>0.60798609533334436</v>
      </c>
    </row>
    <row r="324" spans="1:11" x14ac:dyDescent="0.2">
      <c r="A324" s="627">
        <v>0.60833331733334439</v>
      </c>
      <c r="K324" s="627">
        <v>0.60833331733334439</v>
      </c>
    </row>
    <row r="325" spans="1:11" x14ac:dyDescent="0.2">
      <c r="A325" s="627">
        <v>0.60868053933334443</v>
      </c>
      <c r="K325" s="627">
        <v>0.60868053933334443</v>
      </c>
    </row>
    <row r="326" spans="1:11" x14ac:dyDescent="0.2">
      <c r="A326" s="627">
        <v>0.60902776133334446</v>
      </c>
      <c r="K326" s="627">
        <v>0.60902776133334446</v>
      </c>
    </row>
    <row r="327" spans="1:11" x14ac:dyDescent="0.2">
      <c r="A327" s="627">
        <v>0.6093749833333445</v>
      </c>
      <c r="K327" s="627">
        <v>0.6093749833333445</v>
      </c>
    </row>
    <row r="328" spans="1:11" x14ac:dyDescent="0.2">
      <c r="A328" s="627">
        <v>0.60972220533334454</v>
      </c>
      <c r="K328" s="627">
        <v>0.60972220533334454</v>
      </c>
    </row>
    <row r="329" spans="1:11" x14ac:dyDescent="0.2">
      <c r="A329" s="627">
        <v>0.61006942733334457</v>
      </c>
      <c r="K329" s="627">
        <v>0.61006942733334457</v>
      </c>
    </row>
    <row r="330" spans="1:11" x14ac:dyDescent="0.2">
      <c r="A330" s="627">
        <v>0.61041664933334461</v>
      </c>
      <c r="K330" s="627">
        <v>0.61041664933334461</v>
      </c>
    </row>
    <row r="331" spans="1:11" x14ac:dyDescent="0.2">
      <c r="A331" s="627">
        <v>0.61076387133334464</v>
      </c>
      <c r="K331" s="627">
        <v>0.61076387133334464</v>
      </c>
    </row>
    <row r="332" spans="1:11" ht="15" x14ac:dyDescent="0.25">
      <c r="A332" s="626">
        <v>0.61111109333334468</v>
      </c>
      <c r="K332" s="626">
        <v>0.61111109333334468</v>
      </c>
    </row>
    <row r="333" spans="1:11" x14ac:dyDescent="0.2">
      <c r="A333" s="627">
        <v>0.61145831533334472</v>
      </c>
      <c r="K333" s="627">
        <v>0.61145831533334472</v>
      </c>
    </row>
    <row r="334" spans="1:11" x14ac:dyDescent="0.2">
      <c r="A334" s="627">
        <v>0.61180553733334475</v>
      </c>
      <c r="K334" s="627">
        <v>0.61180553733334475</v>
      </c>
    </row>
    <row r="335" spans="1:11" x14ac:dyDescent="0.2">
      <c r="A335" s="627">
        <v>0.61215275933334479</v>
      </c>
      <c r="K335" s="627">
        <v>0.61215275933334479</v>
      </c>
    </row>
    <row r="336" spans="1:11" x14ac:dyDescent="0.2">
      <c r="A336" s="627">
        <v>0.61249998133334482</v>
      </c>
      <c r="K336" s="627">
        <v>0.61249998133334482</v>
      </c>
    </row>
    <row r="337" spans="1:11" x14ac:dyDescent="0.2">
      <c r="A337" s="627">
        <v>0.61284720333334486</v>
      </c>
      <c r="K337" s="627">
        <v>0.61284720333334486</v>
      </c>
    </row>
    <row r="338" spans="1:11" x14ac:dyDescent="0.2">
      <c r="A338" s="627">
        <v>0.61319442533334489</v>
      </c>
      <c r="K338" s="627">
        <v>0.61319442533334489</v>
      </c>
    </row>
    <row r="339" spans="1:11" x14ac:dyDescent="0.2">
      <c r="A339" s="627">
        <v>0.61354164733334493</v>
      </c>
      <c r="K339" s="627">
        <v>0.61354164733334493</v>
      </c>
    </row>
    <row r="340" spans="1:11" x14ac:dyDescent="0.2">
      <c r="A340" s="627">
        <v>0.61388886933334497</v>
      </c>
      <c r="K340" s="627">
        <v>0.61388886933334497</v>
      </c>
    </row>
    <row r="341" spans="1:11" x14ac:dyDescent="0.2">
      <c r="A341" s="627">
        <v>0.614236091333345</v>
      </c>
      <c r="K341" s="627">
        <v>0.614236091333345</v>
      </c>
    </row>
    <row r="342" spans="1:11" ht="15" x14ac:dyDescent="0.25">
      <c r="A342" s="626">
        <v>0.61458331333334504</v>
      </c>
      <c r="B342" s="564" t="s">
        <v>27</v>
      </c>
      <c r="K342" s="626">
        <v>0.61458331333334504</v>
      </c>
    </row>
    <row r="343" spans="1:11" x14ac:dyDescent="0.2">
      <c r="A343" s="627">
        <v>0.61493053533334507</v>
      </c>
      <c r="B343" s="565"/>
      <c r="K343" s="627">
        <v>0.61493053533334507</v>
      </c>
    </row>
    <row r="344" spans="1:11" x14ac:dyDescent="0.2">
      <c r="A344" s="627">
        <v>0.61527775733334511</v>
      </c>
      <c r="B344" s="565" t="s">
        <v>251</v>
      </c>
      <c r="K344" s="627">
        <v>0.61527775733334511</v>
      </c>
    </row>
    <row r="345" spans="1:11" x14ac:dyDescent="0.2">
      <c r="A345" s="627">
        <v>0.61562497933334515</v>
      </c>
      <c r="B345" s="565"/>
      <c r="K345" s="627">
        <v>0.61562497933334515</v>
      </c>
    </row>
    <row r="346" spans="1:11" x14ac:dyDescent="0.2">
      <c r="A346" s="627">
        <v>0.61597220133334518</v>
      </c>
      <c r="B346" s="565"/>
      <c r="K346" s="627">
        <v>0.61597220133334518</v>
      </c>
    </row>
    <row r="347" spans="1:11" x14ac:dyDescent="0.2">
      <c r="A347" s="627">
        <v>0.61631942333334522</v>
      </c>
      <c r="B347" s="565"/>
      <c r="K347" s="627">
        <v>0.61631942333334522</v>
      </c>
    </row>
    <row r="348" spans="1:11" x14ac:dyDescent="0.2">
      <c r="A348" s="627">
        <v>0.61666664533334525</v>
      </c>
      <c r="B348" s="565"/>
      <c r="K348" s="627">
        <v>0.61666664533334525</v>
      </c>
    </row>
    <row r="349" spans="1:11" x14ac:dyDescent="0.2">
      <c r="A349" s="627">
        <v>0.61701386733334529</v>
      </c>
      <c r="B349" s="565"/>
      <c r="K349" s="627">
        <v>0.61701386733334529</v>
      </c>
    </row>
    <row r="350" spans="1:11" x14ac:dyDescent="0.2">
      <c r="A350" s="627">
        <v>0.61736108933334533</v>
      </c>
      <c r="B350" s="565"/>
      <c r="K350" s="627">
        <v>0.61736108933334533</v>
      </c>
    </row>
    <row r="351" spans="1:11" x14ac:dyDescent="0.2">
      <c r="A351" s="627">
        <v>0.61770831133334536</v>
      </c>
      <c r="B351" s="565"/>
      <c r="K351" s="627">
        <v>0.61770831133334536</v>
      </c>
    </row>
    <row r="352" spans="1:11" ht="15" x14ac:dyDescent="0.25">
      <c r="A352" s="626">
        <v>0.6180555333333454</v>
      </c>
      <c r="B352" s="565"/>
      <c r="K352" s="626">
        <v>0.6180555333333454</v>
      </c>
    </row>
    <row r="353" spans="1:11" x14ac:dyDescent="0.2">
      <c r="A353" s="627">
        <v>0.61840275533334543</v>
      </c>
      <c r="B353" s="565"/>
      <c r="K353" s="627">
        <v>0.61840275533334543</v>
      </c>
    </row>
    <row r="354" spans="1:11" x14ac:dyDescent="0.2">
      <c r="A354" s="627">
        <v>0.61874997733334547</v>
      </c>
      <c r="B354" s="565"/>
      <c r="K354" s="627">
        <v>0.61874997733334547</v>
      </c>
    </row>
    <row r="355" spans="1:11" x14ac:dyDescent="0.2">
      <c r="A355" s="627">
        <v>0.6190971993333455</v>
      </c>
      <c r="B355" s="565"/>
      <c r="K355" s="627">
        <v>0.6190971993333455</v>
      </c>
    </row>
    <row r="356" spans="1:11" x14ac:dyDescent="0.2">
      <c r="A356" s="627">
        <v>0.61944442133334554</v>
      </c>
      <c r="B356" s="565"/>
      <c r="K356" s="627">
        <v>0.61944442133334554</v>
      </c>
    </row>
    <row r="357" spans="1:11" x14ac:dyDescent="0.2">
      <c r="A357" s="627">
        <v>0.61979164333334558</v>
      </c>
      <c r="B357" s="565"/>
      <c r="K357" s="627">
        <v>0.61979164333334558</v>
      </c>
    </row>
    <row r="358" spans="1:11" x14ac:dyDescent="0.2">
      <c r="A358" s="627">
        <v>0.62013886533334561</v>
      </c>
      <c r="B358" s="565"/>
      <c r="K358" s="627">
        <v>0.62013886533334561</v>
      </c>
    </row>
    <row r="359" spans="1:11" x14ac:dyDescent="0.2">
      <c r="A359" s="627">
        <v>0.62048608733334565</v>
      </c>
      <c r="B359" s="565"/>
      <c r="K359" s="627">
        <v>0.62048608733334565</v>
      </c>
    </row>
    <row r="360" spans="1:11" x14ac:dyDescent="0.2">
      <c r="A360" s="627">
        <v>0.62083330933334568</v>
      </c>
      <c r="B360" s="566"/>
      <c r="K360" s="627">
        <v>0.62083330933334568</v>
      </c>
    </row>
    <row r="361" spans="1:11" x14ac:dyDescent="0.2">
      <c r="A361" s="627">
        <v>0.62118053133334572</v>
      </c>
      <c r="K361" s="627">
        <v>0.62118053133334572</v>
      </c>
    </row>
    <row r="362" spans="1:11" ht="15" x14ac:dyDescent="0.25">
      <c r="A362" s="626">
        <v>0.62152775333334576</v>
      </c>
      <c r="K362" s="626">
        <v>0.62152775333334576</v>
      </c>
    </row>
    <row r="363" spans="1:11" x14ac:dyDescent="0.2">
      <c r="A363" s="627">
        <v>0.62187497533334579</v>
      </c>
      <c r="K363" s="627">
        <v>0.62187497533334579</v>
      </c>
    </row>
    <row r="364" spans="1:11" x14ac:dyDescent="0.2">
      <c r="A364" s="627">
        <v>0.62222219733334583</v>
      </c>
      <c r="K364" s="627">
        <v>0.62222219733334583</v>
      </c>
    </row>
    <row r="365" spans="1:11" x14ac:dyDescent="0.2">
      <c r="A365" s="627">
        <v>0.62256941933334586</v>
      </c>
      <c r="K365" s="627">
        <v>0.62256941933334586</v>
      </c>
    </row>
    <row r="366" spans="1:11" x14ac:dyDescent="0.2">
      <c r="A366" s="627">
        <v>0.6229166413333459</v>
      </c>
      <c r="K366" s="627">
        <v>0.6229166413333459</v>
      </c>
    </row>
    <row r="367" spans="1:11" x14ac:dyDescent="0.2">
      <c r="A367" s="627">
        <v>0.62326386333334594</v>
      </c>
      <c r="K367" s="627">
        <v>0.62326386333334594</v>
      </c>
    </row>
    <row r="368" spans="1:11" x14ac:dyDescent="0.2">
      <c r="A368" s="627">
        <v>0.62361108533334597</v>
      </c>
      <c r="H368" s="567"/>
      <c r="K368" s="627">
        <v>0.62361108533334597</v>
      </c>
    </row>
    <row r="369" spans="1:11" x14ac:dyDescent="0.2">
      <c r="A369" s="627">
        <v>0.62395830733334601</v>
      </c>
      <c r="H369" s="568"/>
      <c r="K369" s="627">
        <v>0.62395830733334601</v>
      </c>
    </row>
    <row r="370" spans="1:11" x14ac:dyDescent="0.2">
      <c r="A370" s="627">
        <v>0.62430552933334604</v>
      </c>
      <c r="H370" s="568"/>
      <c r="K370" s="627">
        <v>0.62430552933334604</v>
      </c>
    </row>
    <row r="371" spans="1:11" x14ac:dyDescent="0.2">
      <c r="A371" s="627">
        <v>0.62465275133334608</v>
      </c>
      <c r="H371" s="569"/>
      <c r="K371" s="627">
        <v>0.62465275133334608</v>
      </c>
    </row>
    <row r="372" spans="1:11" ht="15" x14ac:dyDescent="0.25">
      <c r="A372" s="626">
        <v>0.62499997333334611</v>
      </c>
      <c r="H372" s="540" t="s">
        <v>258</v>
      </c>
      <c r="K372" s="626">
        <v>0.62499997333334611</v>
      </c>
    </row>
    <row r="373" spans="1:11" x14ac:dyDescent="0.2">
      <c r="A373" s="627">
        <v>0.62534719533334615</v>
      </c>
      <c r="H373" s="540" t="s">
        <v>248</v>
      </c>
      <c r="K373" s="627">
        <v>0.62534719533334615</v>
      </c>
    </row>
    <row r="374" spans="1:11" x14ac:dyDescent="0.2">
      <c r="A374" s="627">
        <v>0.62569441733334619</v>
      </c>
      <c r="D374" s="567"/>
      <c r="H374" s="540"/>
      <c r="K374" s="627">
        <v>0.62569441733334619</v>
      </c>
    </row>
    <row r="375" spans="1:11" x14ac:dyDescent="0.2">
      <c r="A375" s="627">
        <v>0.62604163933334622</v>
      </c>
      <c r="D375" s="569"/>
      <c r="H375" s="540"/>
      <c r="K375" s="627">
        <v>0.62604163933334622</v>
      </c>
    </row>
    <row r="376" spans="1:11" x14ac:dyDescent="0.2">
      <c r="A376" s="627">
        <v>0.62638886133334626</v>
      </c>
      <c r="D376" s="540" t="s">
        <v>259</v>
      </c>
      <c r="H376" s="540"/>
      <c r="K376" s="627">
        <v>0.62638886133334626</v>
      </c>
    </row>
    <row r="377" spans="1:11" x14ac:dyDescent="0.2">
      <c r="A377" s="627">
        <v>0.62673608333334629</v>
      </c>
      <c r="D377" s="540" t="s">
        <v>260</v>
      </c>
      <c r="H377" s="540"/>
      <c r="K377" s="627">
        <v>0.62673608333334629</v>
      </c>
    </row>
    <row r="378" spans="1:11" x14ac:dyDescent="0.2">
      <c r="A378" s="627">
        <v>0.62708330533334633</v>
      </c>
      <c r="B378" s="543" t="s">
        <v>261</v>
      </c>
      <c r="D378" s="540"/>
      <c r="H378" s="540"/>
      <c r="K378" s="627">
        <v>0.62708330533334633</v>
      </c>
    </row>
    <row r="379" spans="1:11" x14ac:dyDescent="0.2">
      <c r="A379" s="627">
        <v>0.62743052733334637</v>
      </c>
      <c r="B379" s="544" t="s">
        <v>260</v>
      </c>
      <c r="D379" s="540"/>
      <c r="H379" s="540"/>
      <c r="K379" s="627">
        <v>0.62743052733334637</v>
      </c>
    </row>
    <row r="380" spans="1:11" x14ac:dyDescent="0.2">
      <c r="A380" s="627">
        <v>0.6277777493333464</v>
      </c>
      <c r="B380" s="544"/>
      <c r="D380" s="540"/>
      <c r="H380" s="540"/>
      <c r="K380" s="627">
        <v>0.6277777493333464</v>
      </c>
    </row>
    <row r="381" spans="1:11" x14ac:dyDescent="0.2">
      <c r="A381" s="627">
        <v>0.62812497133334644</v>
      </c>
      <c r="B381" s="545"/>
      <c r="D381" s="542"/>
      <c r="H381" s="540"/>
      <c r="K381" s="627">
        <v>0.62812497133334644</v>
      </c>
    </row>
    <row r="382" spans="1:11" ht="15" x14ac:dyDescent="0.25">
      <c r="A382" s="626">
        <v>0.62847219333334647</v>
      </c>
      <c r="D382" s="548" t="s">
        <v>3</v>
      </c>
      <c r="H382" s="540"/>
      <c r="K382" s="626">
        <v>0.62847219333334647</v>
      </c>
    </row>
    <row r="383" spans="1:11" x14ac:dyDescent="0.2">
      <c r="A383" s="627">
        <v>0.62881941533334651</v>
      </c>
      <c r="D383" s="548" t="s">
        <v>236</v>
      </c>
      <c r="H383" s="540"/>
      <c r="K383" s="627">
        <v>0.62881941533334651</v>
      </c>
    </row>
    <row r="384" spans="1:11" x14ac:dyDescent="0.2">
      <c r="A384" s="627">
        <v>0.62916663733334655</v>
      </c>
      <c r="D384" s="567"/>
      <c r="H384" s="540"/>
      <c r="K384" s="627">
        <v>0.62916663733334655</v>
      </c>
    </row>
    <row r="385" spans="1:11" x14ac:dyDescent="0.2">
      <c r="A385" s="627">
        <v>0.62951385933334658</v>
      </c>
      <c r="D385" s="569"/>
      <c r="H385" s="540"/>
      <c r="K385" s="627">
        <v>0.62951385933334658</v>
      </c>
    </row>
    <row r="386" spans="1:11" x14ac:dyDescent="0.2">
      <c r="A386" s="627">
        <v>0.62986108133334662</v>
      </c>
      <c r="D386" s="540" t="s">
        <v>259</v>
      </c>
      <c r="H386" s="540"/>
      <c r="K386" s="627">
        <v>0.62986108133334662</v>
      </c>
    </row>
    <row r="387" spans="1:11" x14ac:dyDescent="0.2">
      <c r="A387" s="627">
        <v>0.63020830333334665</v>
      </c>
      <c r="D387" s="540" t="s">
        <v>262</v>
      </c>
      <c r="H387" s="540"/>
      <c r="K387" s="627">
        <v>0.63020830333334665</v>
      </c>
    </row>
    <row r="388" spans="1:11" x14ac:dyDescent="0.2">
      <c r="A388" s="627">
        <v>0.63055552533334669</v>
      </c>
      <c r="D388" s="540"/>
      <c r="H388" s="540"/>
      <c r="K388" s="627">
        <v>0.63055552533334669</v>
      </c>
    </row>
    <row r="389" spans="1:11" x14ac:dyDescent="0.2">
      <c r="A389" s="627">
        <v>0.63090274733334673</v>
      </c>
      <c r="D389" s="540"/>
      <c r="H389" s="540"/>
      <c r="K389" s="627">
        <v>0.63090274733334673</v>
      </c>
    </row>
    <row r="390" spans="1:11" x14ac:dyDescent="0.2">
      <c r="A390" s="627">
        <v>0.63124996933334676</v>
      </c>
      <c r="B390" s="543" t="s">
        <v>261</v>
      </c>
      <c r="D390" s="540"/>
      <c r="H390" s="540"/>
      <c r="K390" s="627">
        <v>0.63124996933334676</v>
      </c>
    </row>
    <row r="391" spans="1:11" x14ac:dyDescent="0.2">
      <c r="A391" s="627">
        <v>0.6315971913333468</v>
      </c>
      <c r="B391" s="545" t="s">
        <v>262</v>
      </c>
      <c r="D391" s="542"/>
      <c r="H391" s="540"/>
      <c r="K391" s="627">
        <v>0.6315971913333468</v>
      </c>
    </row>
    <row r="392" spans="1:11" ht="15" x14ac:dyDescent="0.25">
      <c r="A392" s="626">
        <v>0.63194441333334683</v>
      </c>
      <c r="D392" s="548" t="s">
        <v>3</v>
      </c>
      <c r="H392" s="540"/>
      <c r="K392" s="626">
        <v>0.63194441333334683</v>
      </c>
    </row>
    <row r="393" spans="1:11" x14ac:dyDescent="0.2">
      <c r="A393" s="627">
        <v>0.63229163533334687</v>
      </c>
      <c r="D393" s="549" t="s">
        <v>263</v>
      </c>
      <c r="H393" s="540"/>
      <c r="K393" s="627">
        <v>0.63229163533334687</v>
      </c>
    </row>
    <row r="394" spans="1:11" x14ac:dyDescent="0.2">
      <c r="A394" s="627">
        <v>0.6326388573333469</v>
      </c>
      <c r="H394" s="540"/>
      <c r="K394" s="627">
        <v>0.6326388573333469</v>
      </c>
    </row>
    <row r="395" spans="1:11" x14ac:dyDescent="0.2">
      <c r="A395" s="627">
        <v>0.63298607933334694</v>
      </c>
      <c r="D395" s="567"/>
      <c r="H395" s="540"/>
      <c r="K395" s="627">
        <v>0.63298607933334694</v>
      </c>
    </row>
    <row r="396" spans="1:11" x14ac:dyDescent="0.2">
      <c r="A396" s="627">
        <v>0.63333330133334698</v>
      </c>
      <c r="D396" s="569"/>
      <c r="H396" s="540"/>
      <c r="K396" s="627">
        <v>0.63333330133334698</v>
      </c>
    </row>
    <row r="397" spans="1:11" x14ac:dyDescent="0.2">
      <c r="A397" s="627">
        <v>0.63368052333334701</v>
      </c>
      <c r="D397" s="540" t="s">
        <v>259</v>
      </c>
      <c r="H397" s="540"/>
      <c r="K397" s="627">
        <v>0.63368052333334701</v>
      </c>
    </row>
    <row r="398" spans="1:11" x14ac:dyDescent="0.2">
      <c r="A398" s="627">
        <v>0.63402774533334705</v>
      </c>
      <c r="D398" s="540" t="s">
        <v>264</v>
      </c>
      <c r="H398" s="540"/>
      <c r="K398" s="627">
        <v>0.63402774533334705</v>
      </c>
    </row>
    <row r="399" spans="1:11" x14ac:dyDescent="0.2">
      <c r="A399" s="627">
        <v>0.63437496733334708</v>
      </c>
      <c r="D399" s="540"/>
      <c r="H399" s="540"/>
      <c r="K399" s="627">
        <v>0.63437496733334708</v>
      </c>
    </row>
    <row r="400" spans="1:11" x14ac:dyDescent="0.2">
      <c r="A400" s="627">
        <v>0.63472218933334712</v>
      </c>
      <c r="D400" s="540"/>
      <c r="H400" s="540"/>
      <c r="K400" s="627">
        <v>0.63472218933334712</v>
      </c>
    </row>
    <row r="401" spans="1:11" x14ac:dyDescent="0.2">
      <c r="A401" s="627">
        <v>0.63506941133334716</v>
      </c>
      <c r="B401" s="543" t="s">
        <v>261</v>
      </c>
      <c r="D401" s="540"/>
      <c r="H401" s="540"/>
      <c r="K401" s="627">
        <v>0.63506941133334716</v>
      </c>
    </row>
    <row r="402" spans="1:11" ht="15" x14ac:dyDescent="0.25">
      <c r="A402" s="626">
        <v>0.63541663333334719</v>
      </c>
      <c r="B402" s="545" t="s">
        <v>264</v>
      </c>
      <c r="D402" s="542"/>
      <c r="H402" s="540"/>
      <c r="K402" s="626">
        <v>0.63541663333334719</v>
      </c>
    </row>
    <row r="403" spans="1:11" x14ac:dyDescent="0.2">
      <c r="A403" s="627">
        <v>0.63576385533334723</v>
      </c>
      <c r="D403" s="548" t="s">
        <v>3</v>
      </c>
      <c r="H403" s="540"/>
      <c r="K403" s="627">
        <v>0.63576385533334723</v>
      </c>
    </row>
    <row r="404" spans="1:11" x14ac:dyDescent="0.2">
      <c r="A404" s="627">
        <v>0.63611107733334726</v>
      </c>
      <c r="D404" s="548" t="s">
        <v>265</v>
      </c>
      <c r="H404" s="540"/>
      <c r="K404" s="627">
        <v>0.63611107733334726</v>
      </c>
    </row>
    <row r="405" spans="1:11" x14ac:dyDescent="0.2">
      <c r="A405" s="627">
        <v>0.6364582993333473</v>
      </c>
      <c r="D405" s="567"/>
      <c r="H405" s="540"/>
      <c r="K405" s="627">
        <v>0.6364582993333473</v>
      </c>
    </row>
    <row r="406" spans="1:11" x14ac:dyDescent="0.2">
      <c r="A406" s="627">
        <v>0.63680552133334734</v>
      </c>
      <c r="D406" s="569"/>
      <c r="H406" s="540"/>
      <c r="K406" s="627">
        <v>0.63680552133334734</v>
      </c>
    </row>
    <row r="407" spans="1:11" x14ac:dyDescent="0.2">
      <c r="A407" s="627">
        <v>0.63715274333334737</v>
      </c>
      <c r="D407" s="540" t="s">
        <v>259</v>
      </c>
      <c r="H407" s="540"/>
      <c r="K407" s="627">
        <v>0.63715274333334737</v>
      </c>
    </row>
    <row r="408" spans="1:11" x14ac:dyDescent="0.2">
      <c r="A408" s="627">
        <v>0.63749996533334741</v>
      </c>
      <c r="D408" s="540" t="s">
        <v>266</v>
      </c>
      <c r="H408" s="540"/>
      <c r="K408" s="627">
        <v>0.63749996533334741</v>
      </c>
    </row>
    <row r="409" spans="1:11" x14ac:dyDescent="0.2">
      <c r="A409" s="627">
        <v>0.63784718733334744</v>
      </c>
      <c r="D409" s="540"/>
      <c r="H409" s="540"/>
      <c r="K409" s="627">
        <v>0.63784718733334744</v>
      </c>
    </row>
    <row r="410" spans="1:11" x14ac:dyDescent="0.2">
      <c r="A410" s="627">
        <v>0.63819440933334748</v>
      </c>
      <c r="B410" s="543" t="s">
        <v>267</v>
      </c>
      <c r="D410" s="540"/>
      <c r="H410" s="540"/>
      <c r="K410" s="627">
        <v>0.63819440933334748</v>
      </c>
    </row>
    <row r="411" spans="1:11" x14ac:dyDescent="0.2">
      <c r="A411" s="627">
        <v>0.63854163133334751</v>
      </c>
      <c r="B411" s="558" t="s">
        <v>248</v>
      </c>
      <c r="D411" s="540"/>
      <c r="H411" s="542"/>
      <c r="K411" s="627">
        <v>0.63854163133334751</v>
      </c>
    </row>
    <row r="412" spans="1:11" ht="15" x14ac:dyDescent="0.25">
      <c r="A412" s="626">
        <v>0.63888885333334755</v>
      </c>
      <c r="B412" s="545" t="s">
        <v>266</v>
      </c>
      <c r="D412" s="542"/>
      <c r="H412" s="548" t="s">
        <v>268</v>
      </c>
      <c r="K412" s="626">
        <v>0.63888885333334755</v>
      </c>
    </row>
    <row r="413" spans="1:11" x14ac:dyDescent="0.2">
      <c r="A413" s="627">
        <v>0.63923607533334759</v>
      </c>
      <c r="D413" s="548" t="s">
        <v>3</v>
      </c>
      <c r="H413" s="548" t="s">
        <v>236</v>
      </c>
      <c r="K413" s="627">
        <v>0.63923607533334759</v>
      </c>
    </row>
    <row r="414" spans="1:11" x14ac:dyDescent="0.2">
      <c r="A414" s="627">
        <v>0.63958329733334762</v>
      </c>
      <c r="D414" s="548" t="s">
        <v>269</v>
      </c>
      <c r="H414" s="548" t="s">
        <v>270</v>
      </c>
      <c r="K414" s="627">
        <v>0.63958329733334762</v>
      </c>
    </row>
    <row r="415" spans="1:11" x14ac:dyDescent="0.2">
      <c r="A415" s="627">
        <v>0.63993051933334766</v>
      </c>
      <c r="D415" s="567"/>
      <c r="H415" s="548"/>
      <c r="K415" s="627">
        <v>0.63993051933334766</v>
      </c>
    </row>
    <row r="416" spans="1:11" x14ac:dyDescent="0.2">
      <c r="A416" s="627">
        <v>0.64027774133334769</v>
      </c>
      <c r="D416" s="569"/>
      <c r="H416" s="548"/>
      <c r="K416" s="627">
        <v>0.64027774133334769</v>
      </c>
    </row>
    <row r="417" spans="1:11" x14ac:dyDescent="0.2">
      <c r="A417" s="627">
        <v>0.64062496333334773</v>
      </c>
      <c r="D417" s="540" t="s">
        <v>259</v>
      </c>
      <c r="H417" s="548"/>
      <c r="K417" s="627">
        <v>0.64062496333334773</v>
      </c>
    </row>
    <row r="418" spans="1:11" x14ac:dyDescent="0.2">
      <c r="A418" s="627">
        <v>0.64097218533334777</v>
      </c>
      <c r="D418" s="540" t="s">
        <v>271</v>
      </c>
      <c r="H418" s="548"/>
      <c r="K418" s="627">
        <v>0.64097218533334777</v>
      </c>
    </row>
    <row r="419" spans="1:11" x14ac:dyDescent="0.2">
      <c r="A419" s="627">
        <v>0.6413194073333478</v>
      </c>
      <c r="D419" s="540"/>
      <c r="H419" s="548"/>
      <c r="K419" s="627">
        <v>0.6413194073333478</v>
      </c>
    </row>
    <row r="420" spans="1:11" x14ac:dyDescent="0.2">
      <c r="A420" s="627">
        <v>0.64166662933334784</v>
      </c>
      <c r="D420" s="540"/>
      <c r="H420" s="548"/>
      <c r="K420" s="627">
        <v>0.64166662933334784</v>
      </c>
    </row>
    <row r="421" spans="1:11" x14ac:dyDescent="0.2">
      <c r="A421" s="627">
        <v>0.64201385133334787</v>
      </c>
      <c r="B421" s="543" t="s">
        <v>261</v>
      </c>
      <c r="D421" s="540"/>
      <c r="H421" s="548"/>
      <c r="K421" s="627">
        <v>0.64201385133334787</v>
      </c>
    </row>
    <row r="422" spans="1:11" ht="15" x14ac:dyDescent="0.25">
      <c r="A422" s="626">
        <v>0.64236107333334791</v>
      </c>
      <c r="B422" s="545" t="s">
        <v>271</v>
      </c>
      <c r="D422" s="542"/>
      <c r="H422" s="548"/>
      <c r="K422" s="626">
        <v>0.64236107333334791</v>
      </c>
    </row>
    <row r="423" spans="1:11" x14ac:dyDescent="0.2">
      <c r="A423" s="627">
        <v>0.64270829533334795</v>
      </c>
      <c r="D423" s="548" t="s">
        <v>3</v>
      </c>
      <c r="H423" s="548"/>
      <c r="K423" s="627">
        <v>0.64270829533334795</v>
      </c>
    </row>
    <row r="424" spans="1:11" x14ac:dyDescent="0.2">
      <c r="A424" s="627">
        <v>0.64305551733334798</v>
      </c>
      <c r="D424" s="549" t="s">
        <v>269</v>
      </c>
      <c r="H424" s="548"/>
      <c r="K424" s="627">
        <v>0.64305551733334798</v>
      </c>
    </row>
    <row r="425" spans="1:11" x14ac:dyDescent="0.2">
      <c r="A425" s="627">
        <v>0.64340273933334802</v>
      </c>
      <c r="H425" s="548"/>
      <c r="K425" s="627">
        <v>0.64340273933334802</v>
      </c>
    </row>
    <row r="426" spans="1:11" x14ac:dyDescent="0.2">
      <c r="A426" s="627">
        <v>0.64374996133334805</v>
      </c>
      <c r="D426" s="567"/>
      <c r="H426" s="548"/>
      <c r="K426" s="627">
        <v>0.64374996133334805</v>
      </c>
    </row>
    <row r="427" spans="1:11" x14ac:dyDescent="0.2">
      <c r="A427" s="627">
        <v>0.64409718333334809</v>
      </c>
      <c r="D427" s="569"/>
      <c r="H427" s="548"/>
      <c r="K427" s="627">
        <v>0.64409718333334809</v>
      </c>
    </row>
    <row r="428" spans="1:11" x14ac:dyDescent="0.2">
      <c r="A428" s="627">
        <v>0.64444440533334812</v>
      </c>
      <c r="D428" s="540" t="s">
        <v>259</v>
      </c>
      <c r="H428" s="548"/>
      <c r="K428" s="627">
        <v>0.64444440533334812</v>
      </c>
    </row>
    <row r="429" spans="1:11" x14ac:dyDescent="0.2">
      <c r="A429" s="627">
        <v>0.64479162733334816</v>
      </c>
      <c r="D429" s="540" t="s">
        <v>260</v>
      </c>
      <c r="H429" s="548"/>
      <c r="K429" s="627">
        <v>0.64479162733334816</v>
      </c>
    </row>
    <row r="430" spans="1:11" x14ac:dyDescent="0.2">
      <c r="A430" s="627">
        <v>0.6451388493333482</v>
      </c>
      <c r="B430" s="543" t="s">
        <v>272</v>
      </c>
      <c r="D430" s="540"/>
      <c r="H430" s="548"/>
      <c r="K430" s="627">
        <v>0.6451388493333482</v>
      </c>
    </row>
    <row r="431" spans="1:11" x14ac:dyDescent="0.2">
      <c r="A431" s="627">
        <v>0.64548607133334823</v>
      </c>
      <c r="B431" s="544" t="s">
        <v>260</v>
      </c>
      <c r="D431" s="540"/>
      <c r="H431" s="548"/>
      <c r="K431" s="627">
        <v>0.64548607133334823</v>
      </c>
    </row>
    <row r="432" spans="1:11" ht="15" x14ac:dyDescent="0.25">
      <c r="A432" s="626">
        <v>0.64583329333334827</v>
      </c>
      <c r="B432" s="544"/>
      <c r="D432" s="540"/>
      <c r="H432" s="548"/>
      <c r="K432" s="626">
        <v>0.64583329333334827</v>
      </c>
    </row>
    <row r="433" spans="1:11" x14ac:dyDescent="0.2">
      <c r="A433" s="627">
        <v>0.6461805153333483</v>
      </c>
      <c r="B433" s="545"/>
      <c r="D433" s="542"/>
      <c r="H433" s="548"/>
      <c r="K433" s="627">
        <v>0.6461805153333483</v>
      </c>
    </row>
    <row r="434" spans="1:11" x14ac:dyDescent="0.2">
      <c r="A434" s="627">
        <v>0.64652773733334834</v>
      </c>
      <c r="D434" s="552" t="s">
        <v>3</v>
      </c>
      <c r="H434" s="548"/>
      <c r="K434" s="627">
        <v>0.64652773733334834</v>
      </c>
    </row>
    <row r="435" spans="1:11" x14ac:dyDescent="0.2">
      <c r="A435" s="627">
        <v>0.64687495933334838</v>
      </c>
      <c r="D435" s="552" t="s">
        <v>273</v>
      </c>
      <c r="H435" s="548"/>
      <c r="K435" s="627">
        <v>0.64687495933334838</v>
      </c>
    </row>
    <row r="436" spans="1:11" x14ac:dyDescent="0.2">
      <c r="A436" s="627">
        <v>0.64722218133334841</v>
      </c>
      <c r="D436" s="567"/>
      <c r="H436" s="557"/>
      <c r="K436" s="627">
        <v>0.64722218133334841</v>
      </c>
    </row>
    <row r="437" spans="1:11" x14ac:dyDescent="0.2">
      <c r="A437" s="627">
        <v>0.64756940333334845</v>
      </c>
      <c r="D437" s="569"/>
      <c r="H437" s="548"/>
      <c r="K437" s="627">
        <v>0.64756940333334845</v>
      </c>
    </row>
    <row r="438" spans="1:11" x14ac:dyDescent="0.2">
      <c r="A438" s="627">
        <v>0.64791662533334848</v>
      </c>
      <c r="D438" s="540" t="s">
        <v>259</v>
      </c>
      <c r="H438" s="548"/>
      <c r="K438" s="627">
        <v>0.64791662533334848</v>
      </c>
    </row>
    <row r="439" spans="1:11" x14ac:dyDescent="0.2">
      <c r="A439" s="627">
        <v>0.64826384733334852</v>
      </c>
      <c r="D439" s="540" t="s">
        <v>262</v>
      </c>
      <c r="H439" s="548" t="s">
        <v>274</v>
      </c>
      <c r="K439" s="627">
        <v>0.64826384733334852</v>
      </c>
    </row>
    <row r="440" spans="1:11" ht="15" x14ac:dyDescent="0.25">
      <c r="A440" s="627">
        <v>0.64861106933334856</v>
      </c>
      <c r="D440" s="540"/>
      <c r="H440" s="628" t="s">
        <v>275</v>
      </c>
      <c r="K440" s="627">
        <v>0.64861106933334856</v>
      </c>
    </row>
    <row r="441" spans="1:11" x14ac:dyDescent="0.2">
      <c r="A441" s="627">
        <v>0.64895829133334859</v>
      </c>
      <c r="D441" s="540"/>
      <c r="H441" s="548"/>
      <c r="K441" s="627">
        <v>0.64895829133334859</v>
      </c>
    </row>
    <row r="442" spans="1:11" ht="15" x14ac:dyDescent="0.25">
      <c r="A442" s="626">
        <v>0.64930551333334863</v>
      </c>
      <c r="B442" s="543" t="s">
        <v>272</v>
      </c>
      <c r="D442" s="540"/>
      <c r="H442" s="548"/>
      <c r="K442" s="626">
        <v>0.64930551333334863</v>
      </c>
    </row>
    <row r="443" spans="1:11" x14ac:dyDescent="0.2">
      <c r="A443" s="627">
        <v>0.64965273533334866</v>
      </c>
      <c r="B443" s="545" t="s">
        <v>262</v>
      </c>
      <c r="D443" s="542"/>
      <c r="H443" s="548"/>
      <c r="K443" s="627">
        <v>0.64965273533334866</v>
      </c>
    </row>
    <row r="444" spans="1:11" x14ac:dyDescent="0.2">
      <c r="A444" s="627">
        <v>0.6499999573333487</v>
      </c>
      <c r="D444" s="552" t="s">
        <v>3</v>
      </c>
      <c r="H444" s="548"/>
      <c r="K444" s="627">
        <v>0.6499999573333487</v>
      </c>
    </row>
    <row r="445" spans="1:11" x14ac:dyDescent="0.2">
      <c r="A445" s="627">
        <v>0.65034717933334873</v>
      </c>
      <c r="D445" s="553" t="s">
        <v>276</v>
      </c>
      <c r="H445" s="548"/>
      <c r="K445" s="627">
        <v>0.65034717933334873</v>
      </c>
    </row>
    <row r="446" spans="1:11" x14ac:dyDescent="0.2">
      <c r="A446" s="627">
        <v>0.65069440133334877</v>
      </c>
      <c r="H446" s="548"/>
      <c r="K446" s="627">
        <v>0.65069440133334877</v>
      </c>
    </row>
    <row r="447" spans="1:11" x14ac:dyDescent="0.2">
      <c r="A447" s="627">
        <v>0.65104162333334881</v>
      </c>
      <c r="D447" s="567"/>
      <c r="H447" s="548"/>
      <c r="K447" s="627">
        <v>0.65104162333334881</v>
      </c>
    </row>
    <row r="448" spans="1:11" x14ac:dyDescent="0.2">
      <c r="A448" s="627">
        <v>0.65138884533334884</v>
      </c>
      <c r="D448" s="569"/>
      <c r="H448" s="548"/>
      <c r="K448" s="627">
        <v>0.65138884533334884</v>
      </c>
    </row>
    <row r="449" spans="1:11" x14ac:dyDescent="0.2">
      <c r="A449" s="627">
        <v>0.65173606733334888</v>
      </c>
      <c r="D449" s="540" t="s">
        <v>259</v>
      </c>
      <c r="H449" s="548"/>
      <c r="K449" s="627">
        <v>0.65173606733334888</v>
      </c>
    </row>
    <row r="450" spans="1:11" x14ac:dyDescent="0.2">
      <c r="A450" s="627">
        <v>0.65208328933334891</v>
      </c>
      <c r="D450" s="540" t="s">
        <v>264</v>
      </c>
      <c r="H450" s="548"/>
      <c r="K450" s="627">
        <v>0.65208328933334891</v>
      </c>
    </row>
    <row r="451" spans="1:11" x14ac:dyDescent="0.2">
      <c r="A451" s="627">
        <v>0.65243051133334895</v>
      </c>
      <c r="D451" s="540"/>
      <c r="H451" s="548"/>
      <c r="K451" s="627">
        <v>0.65243051133334895</v>
      </c>
    </row>
    <row r="452" spans="1:11" ht="15" x14ac:dyDescent="0.25">
      <c r="A452" s="626">
        <v>0.65277773333334899</v>
      </c>
      <c r="D452" s="540"/>
      <c r="H452" s="548"/>
      <c r="K452" s="626">
        <v>0.65277773333334899</v>
      </c>
    </row>
    <row r="453" spans="1:11" x14ac:dyDescent="0.2">
      <c r="A453" s="627">
        <v>0.65312495533334902</v>
      </c>
      <c r="B453" s="543" t="s">
        <v>272</v>
      </c>
      <c r="D453" s="540"/>
      <c r="H453" s="548"/>
      <c r="K453" s="627">
        <v>0.65312495533334902</v>
      </c>
    </row>
    <row r="454" spans="1:11" x14ac:dyDescent="0.2">
      <c r="A454" s="627">
        <v>0.65347217733334906</v>
      </c>
      <c r="B454" s="545" t="s">
        <v>264</v>
      </c>
      <c r="D454" s="542"/>
      <c r="H454" s="548"/>
      <c r="K454" s="627">
        <v>0.65347217733334906</v>
      </c>
    </row>
    <row r="455" spans="1:11" x14ac:dyDescent="0.2">
      <c r="A455" s="627">
        <v>0.65381939933334909</v>
      </c>
      <c r="D455" s="552" t="s">
        <v>3</v>
      </c>
      <c r="H455" s="548"/>
      <c r="K455" s="627">
        <v>0.65381939933334909</v>
      </c>
    </row>
    <row r="456" spans="1:11" x14ac:dyDescent="0.2">
      <c r="A456" s="627">
        <v>0.65416662133334913</v>
      </c>
      <c r="D456" s="553" t="s">
        <v>273</v>
      </c>
      <c r="H456" s="548"/>
      <c r="K456" s="627">
        <v>0.65416662133334913</v>
      </c>
    </row>
    <row r="457" spans="1:11" x14ac:dyDescent="0.2">
      <c r="A457" s="627">
        <v>0.65451384333334917</v>
      </c>
      <c r="H457" s="548"/>
      <c r="K457" s="627">
        <v>0.65451384333334917</v>
      </c>
    </row>
    <row r="458" spans="1:11" x14ac:dyDescent="0.2">
      <c r="A458" s="627">
        <v>0.6548610653333492</v>
      </c>
      <c r="H458" s="548"/>
      <c r="K458" s="627">
        <v>0.6548610653333492</v>
      </c>
    </row>
    <row r="459" spans="1:11" x14ac:dyDescent="0.2">
      <c r="A459" s="627">
        <v>0.65520828733334924</v>
      </c>
      <c r="H459" s="548"/>
      <c r="K459" s="627">
        <v>0.65520828733334924</v>
      </c>
    </row>
    <row r="460" spans="1:11" x14ac:dyDescent="0.2">
      <c r="A460" s="627">
        <v>0.65555550933334927</v>
      </c>
      <c r="H460" s="557"/>
      <c r="K460" s="627">
        <v>0.65555550933334927</v>
      </c>
    </row>
    <row r="461" spans="1:11" x14ac:dyDescent="0.2">
      <c r="A461" s="627">
        <v>0.65590273133334931</v>
      </c>
      <c r="H461" s="548"/>
      <c r="K461" s="627">
        <v>0.65590273133334931</v>
      </c>
    </row>
    <row r="462" spans="1:11" ht="15" x14ac:dyDescent="0.25">
      <c r="A462" s="626">
        <v>0.65624995333334935</v>
      </c>
      <c r="H462" s="548"/>
      <c r="K462" s="626">
        <v>0.65624995333334935</v>
      </c>
    </row>
    <row r="463" spans="1:11" x14ac:dyDescent="0.2">
      <c r="A463" s="627">
        <v>0.65659717533334938</v>
      </c>
      <c r="H463" s="548"/>
      <c r="K463" s="627">
        <v>0.65659717533334938</v>
      </c>
    </row>
    <row r="464" spans="1:11" x14ac:dyDescent="0.2">
      <c r="A464" s="627">
        <v>0.65694439733334942</v>
      </c>
      <c r="H464" s="548"/>
      <c r="K464" s="627">
        <v>0.65694439733334942</v>
      </c>
    </row>
    <row r="465" spans="1:11" x14ac:dyDescent="0.2">
      <c r="A465" s="627">
        <v>0.65729161933334945</v>
      </c>
      <c r="H465" s="548" t="s">
        <v>277</v>
      </c>
      <c r="K465" s="627">
        <v>0.65729161933334945</v>
      </c>
    </row>
    <row r="466" spans="1:11" ht="15" x14ac:dyDescent="0.25">
      <c r="A466" s="627">
        <v>0.65763884133334949</v>
      </c>
      <c r="H466" s="628" t="s">
        <v>278</v>
      </c>
      <c r="K466" s="627">
        <v>0.65763884133334949</v>
      </c>
    </row>
    <row r="467" spans="1:11" x14ac:dyDescent="0.2">
      <c r="A467" s="627">
        <v>0.65798606333334952</v>
      </c>
      <c r="H467" s="548"/>
      <c r="K467" s="627">
        <v>0.65798606333334952</v>
      </c>
    </row>
    <row r="468" spans="1:11" x14ac:dyDescent="0.2">
      <c r="A468" s="627">
        <v>0.65833328533334956</v>
      </c>
      <c r="H468" s="548"/>
      <c r="K468" s="627">
        <v>0.65833328533334956</v>
      </c>
    </row>
    <row r="469" spans="1:11" x14ac:dyDescent="0.2">
      <c r="A469" s="627">
        <v>0.6586805073333496</v>
      </c>
      <c r="H469" s="548"/>
      <c r="K469" s="627">
        <v>0.6586805073333496</v>
      </c>
    </row>
    <row r="470" spans="1:11" x14ac:dyDescent="0.2">
      <c r="A470" s="627">
        <v>0.65902772933334963</v>
      </c>
      <c r="H470" s="548"/>
      <c r="K470" s="627">
        <v>0.65902772933334963</v>
      </c>
    </row>
    <row r="471" spans="1:11" x14ac:dyDescent="0.2">
      <c r="A471" s="627">
        <v>0.65937495133334967</v>
      </c>
      <c r="H471" s="548"/>
      <c r="K471" s="627">
        <v>0.65937495133334967</v>
      </c>
    </row>
    <row r="472" spans="1:11" ht="15" x14ac:dyDescent="0.25">
      <c r="A472" s="626">
        <v>0.6597221733333497</v>
      </c>
      <c r="H472" s="548"/>
      <c r="K472" s="626">
        <v>0.6597221733333497</v>
      </c>
    </row>
    <row r="473" spans="1:11" x14ac:dyDescent="0.2">
      <c r="A473" s="627">
        <v>0.66006939533334974</v>
      </c>
      <c r="H473" s="548"/>
      <c r="K473" s="627">
        <v>0.66006939533334974</v>
      </c>
    </row>
    <row r="474" spans="1:11" x14ac:dyDescent="0.2">
      <c r="A474" s="627">
        <v>0.66041661733334978</v>
      </c>
      <c r="H474" s="548"/>
      <c r="K474" s="627">
        <v>0.66041661733334978</v>
      </c>
    </row>
    <row r="475" spans="1:11" x14ac:dyDescent="0.2">
      <c r="A475" s="627">
        <v>0.66076383933334981</v>
      </c>
      <c r="H475" s="548"/>
      <c r="K475" s="627">
        <v>0.66076383933334981</v>
      </c>
    </row>
    <row r="476" spans="1:11" x14ac:dyDescent="0.2">
      <c r="A476" s="627">
        <v>0.66111106133334985</v>
      </c>
      <c r="H476" s="548"/>
      <c r="K476" s="627">
        <v>0.66111106133334985</v>
      </c>
    </row>
    <row r="477" spans="1:11" x14ac:dyDescent="0.2">
      <c r="A477" s="627">
        <v>0.66145828333334988</v>
      </c>
      <c r="H477" s="548"/>
      <c r="K477" s="627">
        <v>0.66145828333334988</v>
      </c>
    </row>
    <row r="478" spans="1:11" x14ac:dyDescent="0.2">
      <c r="A478" s="627">
        <v>0.66180550533334992</v>
      </c>
      <c r="H478" s="548"/>
      <c r="K478" s="627">
        <v>0.66180550533334992</v>
      </c>
    </row>
    <row r="479" spans="1:11" x14ac:dyDescent="0.2">
      <c r="A479" s="627">
        <v>0.66215272733334996</v>
      </c>
      <c r="H479" s="548"/>
      <c r="K479" s="627">
        <v>0.66215272733334996</v>
      </c>
    </row>
    <row r="480" spans="1:11" x14ac:dyDescent="0.2">
      <c r="A480" s="627">
        <v>0.66249994933334999</v>
      </c>
      <c r="E480" s="567"/>
      <c r="H480" s="548"/>
      <c r="K480" s="627">
        <v>0.66249994933334999</v>
      </c>
    </row>
    <row r="481" spans="1:11" x14ac:dyDescent="0.2">
      <c r="A481" s="627">
        <v>0.66284717133335003</v>
      </c>
      <c r="E481" s="568"/>
      <c r="H481" s="548"/>
      <c r="K481" s="627">
        <v>0.66284717133335003</v>
      </c>
    </row>
    <row r="482" spans="1:11" ht="15" x14ac:dyDescent="0.25">
      <c r="A482" s="626">
        <v>0.66319439333335006</v>
      </c>
      <c r="E482" s="568"/>
      <c r="H482" s="548"/>
      <c r="K482" s="626">
        <v>0.66319439333335006</v>
      </c>
    </row>
    <row r="483" spans="1:11" x14ac:dyDescent="0.2">
      <c r="A483" s="627">
        <v>0.6635416153333501</v>
      </c>
      <c r="E483" s="569"/>
      <c r="H483" s="548"/>
      <c r="K483" s="627">
        <v>0.6635416153333501</v>
      </c>
    </row>
    <row r="484" spans="1:11" x14ac:dyDescent="0.2">
      <c r="A484" s="627">
        <v>0.66388883733335013</v>
      </c>
      <c r="E484" s="540" t="s">
        <v>279</v>
      </c>
      <c r="H484" s="557"/>
      <c r="K484" s="627">
        <v>0.66388883733335013</v>
      </c>
    </row>
    <row r="485" spans="1:11" x14ac:dyDescent="0.2">
      <c r="A485" s="627">
        <v>0.66423605933335017</v>
      </c>
      <c r="E485" s="540" t="s">
        <v>248</v>
      </c>
      <c r="H485" s="548"/>
      <c r="K485" s="627">
        <v>0.66423605933335017</v>
      </c>
    </row>
    <row r="486" spans="1:11" x14ac:dyDescent="0.2">
      <c r="A486" s="627">
        <v>0.66458328133335021</v>
      </c>
      <c r="E486" s="540"/>
      <c r="H486" s="548"/>
      <c r="K486" s="627">
        <v>0.66458328133335021</v>
      </c>
    </row>
    <row r="487" spans="1:11" x14ac:dyDescent="0.2">
      <c r="A487" s="627">
        <v>0.66493050333335024</v>
      </c>
      <c r="E487" s="540"/>
      <c r="H487" s="548"/>
      <c r="K487" s="627">
        <v>0.66493050333335024</v>
      </c>
    </row>
    <row r="488" spans="1:11" x14ac:dyDescent="0.2">
      <c r="A488" s="627">
        <v>0.66527772533335028</v>
      </c>
      <c r="E488" s="540"/>
      <c r="H488" s="549" t="s">
        <v>280</v>
      </c>
      <c r="K488" s="627">
        <v>0.66527772533335028</v>
      </c>
    </row>
    <row r="489" spans="1:11" x14ac:dyDescent="0.2">
      <c r="A489" s="627">
        <v>0.66562494733335031</v>
      </c>
      <c r="E489" s="540"/>
      <c r="H489" s="548"/>
      <c r="K489" s="627">
        <v>0.66562494733335031</v>
      </c>
    </row>
    <row r="490" spans="1:11" x14ac:dyDescent="0.2">
      <c r="A490" s="627">
        <v>0.66597216933335035</v>
      </c>
      <c r="E490" s="540"/>
      <c r="H490" s="548"/>
      <c r="K490" s="627">
        <v>0.66597216933335035</v>
      </c>
    </row>
    <row r="491" spans="1:11" x14ac:dyDescent="0.2">
      <c r="A491" s="627">
        <v>0.66631939133335039</v>
      </c>
      <c r="E491" s="540"/>
      <c r="H491" s="548"/>
      <c r="K491" s="627">
        <v>0.66631939133335039</v>
      </c>
    </row>
    <row r="492" spans="1:11" ht="15" x14ac:dyDescent="0.25">
      <c r="A492" s="626">
        <v>0.66666661333335042</v>
      </c>
      <c r="E492" s="540"/>
      <c r="H492" s="548"/>
      <c r="K492" s="626">
        <v>0.66666661333335042</v>
      </c>
    </row>
    <row r="493" spans="1:11" x14ac:dyDescent="0.2">
      <c r="A493" s="627">
        <v>0.66701383533335046</v>
      </c>
      <c r="E493" s="540"/>
      <c r="H493" s="548"/>
      <c r="K493" s="627">
        <v>0.66701383533335046</v>
      </c>
    </row>
    <row r="494" spans="1:11" x14ac:dyDescent="0.2">
      <c r="A494" s="627">
        <v>0.66736105733335049</v>
      </c>
      <c r="E494" s="540"/>
      <c r="H494" s="548"/>
      <c r="K494" s="627">
        <v>0.66736105733335049</v>
      </c>
    </row>
    <row r="495" spans="1:11" x14ac:dyDescent="0.2">
      <c r="A495" s="627">
        <v>0.66770827933335053</v>
      </c>
      <c r="E495" s="540"/>
      <c r="H495" s="548"/>
      <c r="K495" s="627">
        <v>0.66770827933335053</v>
      </c>
    </row>
    <row r="496" spans="1:11" x14ac:dyDescent="0.2">
      <c r="A496" s="627">
        <v>0.66805550133335057</v>
      </c>
      <c r="E496" s="540"/>
      <c r="H496" s="548"/>
      <c r="K496" s="627">
        <v>0.66805550133335057</v>
      </c>
    </row>
    <row r="497" spans="1:11" x14ac:dyDescent="0.2">
      <c r="A497" s="627">
        <v>0.6684027233333506</v>
      </c>
      <c r="E497" s="540"/>
      <c r="H497" s="548"/>
      <c r="K497" s="627">
        <v>0.6684027233333506</v>
      </c>
    </row>
    <row r="498" spans="1:11" x14ac:dyDescent="0.2">
      <c r="A498" s="627">
        <v>0.66874994533335064</v>
      </c>
      <c r="E498" s="540"/>
      <c r="H498" s="548"/>
      <c r="K498" s="627">
        <v>0.66874994533335064</v>
      </c>
    </row>
    <row r="499" spans="1:11" ht="15" x14ac:dyDescent="0.25">
      <c r="A499" s="627">
        <v>0.66909716733335067</v>
      </c>
      <c r="E499" s="540"/>
      <c r="H499" s="628" t="s">
        <v>281</v>
      </c>
      <c r="K499" s="627">
        <v>0.66909716733335067</v>
      </c>
    </row>
    <row r="500" spans="1:11" x14ac:dyDescent="0.2">
      <c r="A500" s="627">
        <v>0.66944438933335071</v>
      </c>
      <c r="E500" s="540"/>
      <c r="H500" s="548"/>
      <c r="K500" s="627">
        <v>0.66944438933335071</v>
      </c>
    </row>
    <row r="501" spans="1:11" x14ac:dyDescent="0.2">
      <c r="A501" s="627">
        <v>0.66979161133335074</v>
      </c>
      <c r="E501" s="540"/>
      <c r="H501" s="548"/>
      <c r="K501" s="627">
        <v>0.66979161133335074</v>
      </c>
    </row>
    <row r="502" spans="1:11" ht="15" x14ac:dyDescent="0.25">
      <c r="A502" s="626">
        <v>0.67013883333335078</v>
      </c>
      <c r="E502" s="540"/>
      <c r="H502" s="548"/>
      <c r="K502" s="626">
        <v>0.67013883333335078</v>
      </c>
    </row>
    <row r="503" spans="1:11" x14ac:dyDescent="0.2">
      <c r="A503" s="627">
        <v>0.67048605533335082</v>
      </c>
      <c r="E503" s="540"/>
      <c r="H503" s="548"/>
      <c r="K503" s="627">
        <v>0.67048605533335082</v>
      </c>
    </row>
    <row r="504" spans="1:11" x14ac:dyDescent="0.2">
      <c r="A504" s="627">
        <v>0.67083327733335085</v>
      </c>
      <c r="E504" s="540"/>
      <c r="H504" s="548"/>
      <c r="K504" s="627">
        <v>0.67083327733335085</v>
      </c>
    </row>
    <row r="505" spans="1:11" x14ac:dyDescent="0.2">
      <c r="A505" s="627">
        <v>0.67118049933335089</v>
      </c>
      <c r="E505" s="540"/>
      <c r="H505" s="548"/>
      <c r="K505" s="627">
        <v>0.67118049933335089</v>
      </c>
    </row>
    <row r="506" spans="1:11" x14ac:dyDescent="0.2">
      <c r="A506" s="627">
        <v>0.67152772133335092</v>
      </c>
      <c r="E506" s="540"/>
      <c r="H506" s="548"/>
      <c r="K506" s="627">
        <v>0.67152772133335092</v>
      </c>
    </row>
    <row r="507" spans="1:11" x14ac:dyDescent="0.2">
      <c r="A507" s="627">
        <v>0.67187494333335096</v>
      </c>
      <c r="E507" s="540"/>
      <c r="H507" s="548"/>
      <c r="K507" s="627">
        <v>0.67187494333335096</v>
      </c>
    </row>
    <row r="508" spans="1:11" x14ac:dyDescent="0.2">
      <c r="A508" s="627">
        <v>0.672222165333351</v>
      </c>
      <c r="E508" s="540"/>
      <c r="H508" s="557"/>
      <c r="K508" s="627">
        <v>0.672222165333351</v>
      </c>
    </row>
    <row r="509" spans="1:11" x14ac:dyDescent="0.2">
      <c r="A509" s="627">
        <v>0.67256938733335103</v>
      </c>
      <c r="E509" s="540"/>
      <c r="H509" s="548"/>
      <c r="K509" s="627">
        <v>0.67256938733335103</v>
      </c>
    </row>
    <row r="510" spans="1:11" x14ac:dyDescent="0.2">
      <c r="A510" s="627">
        <v>0.67291660933335107</v>
      </c>
      <c r="E510" s="540"/>
      <c r="H510" s="548"/>
      <c r="K510" s="627">
        <v>0.67291660933335107</v>
      </c>
    </row>
    <row r="511" spans="1:11" x14ac:dyDescent="0.2">
      <c r="A511" s="627">
        <v>0.6732638313333511</v>
      </c>
      <c r="E511" s="540"/>
      <c r="H511" s="548"/>
      <c r="K511" s="627">
        <v>0.6732638313333511</v>
      </c>
    </row>
    <row r="512" spans="1:11" ht="15" x14ac:dyDescent="0.25">
      <c r="A512" s="626">
        <v>0.67361105333335114</v>
      </c>
      <c r="E512" s="540"/>
      <c r="H512" s="548"/>
      <c r="K512" s="626">
        <v>0.67361105333335114</v>
      </c>
    </row>
    <row r="513" spans="1:11" x14ac:dyDescent="0.2">
      <c r="A513" s="627">
        <v>0.67395827533335118</v>
      </c>
      <c r="E513" s="540"/>
      <c r="H513" s="548"/>
      <c r="K513" s="627">
        <v>0.67395827533335118</v>
      </c>
    </row>
    <row r="514" spans="1:11" x14ac:dyDescent="0.2">
      <c r="A514" s="627">
        <v>0.67430549733335121</v>
      </c>
      <c r="E514" s="540"/>
      <c r="H514" s="548" t="s">
        <v>282</v>
      </c>
      <c r="K514" s="627">
        <v>0.67430549733335121</v>
      </c>
    </row>
    <row r="515" spans="1:11" ht="15" x14ac:dyDescent="0.25">
      <c r="A515" s="627">
        <v>0.67465271933335125</v>
      </c>
      <c r="E515" s="540"/>
      <c r="H515" s="628" t="s">
        <v>283</v>
      </c>
      <c r="K515" s="627">
        <v>0.67465271933335125</v>
      </c>
    </row>
    <row r="516" spans="1:11" x14ac:dyDescent="0.2">
      <c r="A516" s="627">
        <v>0.67499994133335128</v>
      </c>
      <c r="E516" s="540"/>
      <c r="H516" s="548"/>
      <c r="K516" s="627">
        <v>0.67499994133335128</v>
      </c>
    </row>
    <row r="517" spans="1:11" x14ac:dyDescent="0.2">
      <c r="A517" s="627">
        <v>0.67534716333335132</v>
      </c>
      <c r="E517" s="540"/>
      <c r="H517" s="548"/>
      <c r="K517" s="627">
        <v>0.67534716333335132</v>
      </c>
    </row>
    <row r="518" spans="1:11" x14ac:dyDescent="0.2">
      <c r="A518" s="627">
        <v>0.67569438533335135</v>
      </c>
      <c r="E518" s="540"/>
      <c r="H518" s="548"/>
      <c r="K518" s="627">
        <v>0.67569438533335135</v>
      </c>
    </row>
    <row r="519" spans="1:11" x14ac:dyDescent="0.2">
      <c r="A519" s="627">
        <v>0.67604160733335139</v>
      </c>
      <c r="E519" s="540"/>
      <c r="H519" s="548"/>
      <c r="K519" s="627">
        <v>0.67604160733335139</v>
      </c>
    </row>
    <row r="520" spans="1:11" x14ac:dyDescent="0.2">
      <c r="A520" s="627">
        <v>0.67638882933335143</v>
      </c>
      <c r="E520" s="540"/>
      <c r="H520" s="548"/>
      <c r="K520" s="627">
        <v>0.67638882933335143</v>
      </c>
    </row>
    <row r="521" spans="1:11" x14ac:dyDescent="0.2">
      <c r="A521" s="627">
        <v>0.67673605133335146</v>
      </c>
      <c r="E521" s="540"/>
      <c r="H521" s="548"/>
      <c r="K521" s="627">
        <v>0.67673605133335146</v>
      </c>
    </row>
    <row r="522" spans="1:11" ht="15" x14ac:dyDescent="0.25">
      <c r="A522" s="626">
        <v>0.6770832733333515</v>
      </c>
      <c r="E522" s="540"/>
      <c r="H522" s="548"/>
      <c r="K522" s="626">
        <v>0.6770832733333515</v>
      </c>
    </row>
    <row r="523" spans="1:11" x14ac:dyDescent="0.2">
      <c r="A523" s="627">
        <v>0.67743049533335153</v>
      </c>
      <c r="E523" s="540"/>
      <c r="H523" s="548"/>
      <c r="K523" s="627">
        <v>0.67743049533335153</v>
      </c>
    </row>
    <row r="524" spans="1:11" x14ac:dyDescent="0.2">
      <c r="A524" s="627">
        <v>0.67777771733335157</v>
      </c>
      <c r="E524" s="540"/>
      <c r="H524" s="548"/>
      <c r="K524" s="627">
        <v>0.67777771733335157</v>
      </c>
    </row>
    <row r="525" spans="1:11" x14ac:dyDescent="0.2">
      <c r="A525" s="627">
        <v>0.67812493933335161</v>
      </c>
      <c r="E525" s="540"/>
      <c r="H525" s="548"/>
      <c r="K525" s="627">
        <v>0.67812493933335161</v>
      </c>
    </row>
    <row r="526" spans="1:11" x14ac:dyDescent="0.2">
      <c r="A526" s="627">
        <v>0.67847216133335164</v>
      </c>
      <c r="E526" s="540"/>
      <c r="H526" s="548"/>
      <c r="K526" s="627">
        <v>0.67847216133335164</v>
      </c>
    </row>
    <row r="527" spans="1:11" x14ac:dyDescent="0.2">
      <c r="A527" s="627">
        <v>0.67881938333335168</v>
      </c>
      <c r="E527" s="540"/>
      <c r="H527" s="548"/>
      <c r="K527" s="627">
        <v>0.67881938333335168</v>
      </c>
    </row>
    <row r="528" spans="1:11" x14ac:dyDescent="0.2">
      <c r="A528" s="627">
        <v>0.67916660533335171</v>
      </c>
      <c r="E528" s="540"/>
      <c r="H528" s="548"/>
      <c r="K528" s="627">
        <v>0.67916660533335171</v>
      </c>
    </row>
    <row r="529" spans="1:11" x14ac:dyDescent="0.2">
      <c r="A529" s="627">
        <v>0.67951382733335175</v>
      </c>
      <c r="E529" s="540"/>
      <c r="H529" s="548"/>
      <c r="K529" s="627">
        <v>0.67951382733335175</v>
      </c>
    </row>
    <row r="530" spans="1:11" x14ac:dyDescent="0.2">
      <c r="A530" s="627">
        <v>0.67986104933335179</v>
      </c>
      <c r="E530" s="540"/>
      <c r="H530" s="548" t="s">
        <v>282</v>
      </c>
      <c r="K530" s="627">
        <v>0.67986104933335179</v>
      </c>
    </row>
    <row r="531" spans="1:11" ht="15" x14ac:dyDescent="0.25">
      <c r="A531" s="627">
        <v>0.68020827133335182</v>
      </c>
      <c r="E531" s="540"/>
      <c r="H531" s="629" t="s">
        <v>284</v>
      </c>
      <c r="K531" s="627">
        <v>0.68020827133335182</v>
      </c>
    </row>
    <row r="532" spans="1:11" ht="15" x14ac:dyDescent="0.25">
      <c r="A532" s="626">
        <v>0.68055549333335186</v>
      </c>
      <c r="D532" s="570"/>
      <c r="E532" s="540"/>
      <c r="H532" s="630"/>
      <c r="K532" s="626">
        <v>0.68055549333335186</v>
      </c>
    </row>
    <row r="533" spans="1:11" x14ac:dyDescent="0.2">
      <c r="A533" s="627">
        <v>0.68090271533335189</v>
      </c>
      <c r="D533" s="571"/>
      <c r="E533" s="540"/>
      <c r="H533" s="630"/>
      <c r="K533" s="627">
        <v>0.68090271533335189</v>
      </c>
    </row>
    <row r="534" spans="1:11" x14ac:dyDescent="0.2">
      <c r="A534" s="627">
        <v>0.68124993733335193</v>
      </c>
      <c r="D534" s="571"/>
      <c r="E534" s="540"/>
      <c r="H534" s="630"/>
      <c r="K534" s="627">
        <v>0.68124993733335193</v>
      </c>
    </row>
    <row r="535" spans="1:11" x14ac:dyDescent="0.2">
      <c r="A535" s="627">
        <v>0.68159715933335197</v>
      </c>
      <c r="D535" s="572"/>
      <c r="E535" s="540"/>
      <c r="H535" s="630"/>
      <c r="K535" s="627">
        <v>0.68159715933335197</v>
      </c>
    </row>
    <row r="536" spans="1:11" x14ac:dyDescent="0.2">
      <c r="A536" s="627">
        <v>0.681944381333352</v>
      </c>
      <c r="D536" s="539" t="s">
        <v>285</v>
      </c>
      <c r="E536" s="540"/>
      <c r="H536" s="630"/>
      <c r="K536" s="627">
        <v>0.681944381333352</v>
      </c>
    </row>
    <row r="537" spans="1:11" x14ac:dyDescent="0.2">
      <c r="A537" s="627">
        <v>0.68229160333335204</v>
      </c>
      <c r="D537" s="539" t="s">
        <v>260</v>
      </c>
      <c r="E537" s="540"/>
      <c r="H537" s="630"/>
      <c r="K537" s="627">
        <v>0.68229160333335204</v>
      </c>
    </row>
    <row r="538" spans="1:11" x14ac:dyDescent="0.2">
      <c r="A538" s="627">
        <v>0.68263882533335207</v>
      </c>
      <c r="B538" s="543" t="s">
        <v>286</v>
      </c>
      <c r="D538" s="539"/>
      <c r="E538" s="540"/>
      <c r="H538" s="630"/>
      <c r="K538" s="627">
        <v>0.68263882533335207</v>
      </c>
    </row>
    <row r="539" spans="1:11" x14ac:dyDescent="0.2">
      <c r="A539" s="627">
        <v>0.68298604733335211</v>
      </c>
      <c r="B539" s="544" t="s">
        <v>260</v>
      </c>
      <c r="D539" s="539"/>
      <c r="E539" s="540"/>
      <c r="H539" s="630"/>
      <c r="K539" s="627">
        <v>0.68298604733335211</v>
      </c>
    </row>
    <row r="540" spans="1:11" x14ac:dyDescent="0.2">
      <c r="A540" s="627">
        <v>0.68333326933335214</v>
      </c>
      <c r="B540" s="544"/>
      <c r="D540" s="539"/>
      <c r="E540" s="540"/>
      <c r="H540" s="630"/>
      <c r="K540" s="627">
        <v>0.68333326933335214</v>
      </c>
    </row>
    <row r="541" spans="1:11" x14ac:dyDescent="0.2">
      <c r="A541" s="627">
        <v>0.68368049133335218</v>
      </c>
      <c r="B541" s="544"/>
      <c r="D541" s="541"/>
      <c r="E541" s="540"/>
      <c r="H541" s="630"/>
      <c r="K541" s="627">
        <v>0.68368049133335218</v>
      </c>
    </row>
    <row r="542" spans="1:11" ht="15" x14ac:dyDescent="0.25">
      <c r="A542" s="626">
        <v>0.68402771333335222</v>
      </c>
      <c r="B542" s="543" t="s">
        <v>287</v>
      </c>
      <c r="D542" s="547" t="s">
        <v>1</v>
      </c>
      <c r="E542" s="540"/>
      <c r="K542" s="626">
        <v>0.68402771333335222</v>
      </c>
    </row>
    <row r="543" spans="1:11" x14ac:dyDescent="0.2">
      <c r="A543" s="627">
        <v>0.68437493533335225</v>
      </c>
      <c r="B543" s="545" t="s">
        <v>248</v>
      </c>
      <c r="D543" s="547" t="s">
        <v>288</v>
      </c>
      <c r="E543" s="542"/>
      <c r="K543" s="627">
        <v>0.68437493533335225</v>
      </c>
    </row>
    <row r="544" spans="1:11" x14ac:dyDescent="0.2">
      <c r="A544" s="627">
        <v>0.68472215733335229</v>
      </c>
      <c r="D544" s="570"/>
      <c r="E544" s="552" t="s">
        <v>289</v>
      </c>
      <c r="K544" s="627">
        <v>0.68472215733335229</v>
      </c>
    </row>
    <row r="545" spans="1:11" x14ac:dyDescent="0.2">
      <c r="A545" s="627">
        <v>0.68506937933335232</v>
      </c>
      <c r="D545" s="571"/>
      <c r="E545" s="552" t="s">
        <v>243</v>
      </c>
      <c r="H545" s="630"/>
      <c r="K545" s="627">
        <v>0.68506937933335232</v>
      </c>
    </row>
    <row r="546" spans="1:11" x14ac:dyDescent="0.2">
      <c r="A546" s="627">
        <v>0.68541660133335236</v>
      </c>
      <c r="D546" s="571"/>
      <c r="E546" s="552" t="s">
        <v>248</v>
      </c>
      <c r="H546" s="630"/>
      <c r="K546" s="627">
        <v>0.68541660133335236</v>
      </c>
    </row>
    <row r="547" spans="1:11" x14ac:dyDescent="0.2">
      <c r="A547" s="627">
        <v>0.6857638233333524</v>
      </c>
      <c r="D547" s="572"/>
      <c r="E547" s="552"/>
      <c r="H547" s="630"/>
      <c r="K547" s="627">
        <v>0.6857638233333524</v>
      </c>
    </row>
    <row r="548" spans="1:11" x14ac:dyDescent="0.2">
      <c r="A548" s="627">
        <v>0.68611104533335243</v>
      </c>
      <c r="D548" s="539" t="s">
        <v>285</v>
      </c>
      <c r="E548" s="552"/>
      <c r="H548" s="630"/>
      <c r="K548" s="627">
        <v>0.68611104533335243</v>
      </c>
    </row>
    <row r="549" spans="1:11" x14ac:dyDescent="0.2">
      <c r="A549" s="627">
        <v>0.68645826733335247</v>
      </c>
      <c r="D549" s="539" t="s">
        <v>262</v>
      </c>
      <c r="E549" s="552"/>
      <c r="H549" s="630"/>
      <c r="K549" s="627">
        <v>0.68645826733335247</v>
      </c>
    </row>
    <row r="550" spans="1:11" x14ac:dyDescent="0.2">
      <c r="A550" s="627">
        <v>0.6868054893333525</v>
      </c>
      <c r="D550" s="539"/>
      <c r="E550" s="552"/>
      <c r="H550" s="630"/>
      <c r="K550" s="627">
        <v>0.6868054893333525</v>
      </c>
    </row>
    <row r="551" spans="1:11" x14ac:dyDescent="0.2">
      <c r="A551" s="627">
        <v>0.68715271133335254</v>
      </c>
      <c r="D551" s="539"/>
      <c r="E551" s="552"/>
      <c r="H551" s="630"/>
      <c r="K551" s="627">
        <v>0.68715271133335254</v>
      </c>
    </row>
    <row r="552" spans="1:11" ht="15" x14ac:dyDescent="0.25">
      <c r="A552" s="626">
        <v>0.68749993333335258</v>
      </c>
      <c r="B552" s="543" t="s">
        <v>286</v>
      </c>
      <c r="D552" s="539"/>
      <c r="E552" s="552"/>
      <c r="H552" s="630"/>
      <c r="K552" s="626">
        <v>0.68749993333335258</v>
      </c>
    </row>
    <row r="553" spans="1:11" x14ac:dyDescent="0.2">
      <c r="A553" s="627">
        <v>0.68784715533335261</v>
      </c>
      <c r="B553" s="545" t="s">
        <v>262</v>
      </c>
      <c r="D553" s="541"/>
      <c r="E553" s="552"/>
      <c r="H553" s="630"/>
      <c r="K553" s="627">
        <v>0.68784715533335261</v>
      </c>
    </row>
    <row r="554" spans="1:11" x14ac:dyDescent="0.2">
      <c r="A554" s="627">
        <v>0.68819437733335265</v>
      </c>
      <c r="D554" s="547" t="s">
        <v>1</v>
      </c>
      <c r="E554" s="552"/>
      <c r="H554" s="630"/>
      <c r="K554" s="627">
        <v>0.68819437733335265</v>
      </c>
    </row>
    <row r="555" spans="1:11" x14ac:dyDescent="0.2">
      <c r="A555" s="627">
        <v>0.68854159933335268</v>
      </c>
      <c r="D555" s="547" t="s">
        <v>290</v>
      </c>
      <c r="E555" s="552"/>
      <c r="K555" s="627">
        <v>0.68854159933335268</v>
      </c>
    </row>
    <row r="556" spans="1:11" x14ac:dyDescent="0.2">
      <c r="A556" s="627">
        <v>0.68888882133335272</v>
      </c>
      <c r="D556" s="570"/>
      <c r="E556" s="552"/>
      <c r="K556" s="627">
        <v>0.68888882133335272</v>
      </c>
    </row>
    <row r="557" spans="1:11" x14ac:dyDescent="0.2">
      <c r="A557" s="627">
        <v>0.68923604333335275</v>
      </c>
      <c r="D557" s="571"/>
      <c r="E557" s="552"/>
      <c r="K557" s="627">
        <v>0.68923604333335275</v>
      </c>
    </row>
    <row r="558" spans="1:11" x14ac:dyDescent="0.2">
      <c r="A558" s="627">
        <v>0.68958326533335279</v>
      </c>
      <c r="D558" s="571"/>
      <c r="E558" s="552"/>
      <c r="K558" s="627">
        <v>0.68958326533335279</v>
      </c>
    </row>
    <row r="559" spans="1:11" x14ac:dyDescent="0.2">
      <c r="A559" s="627">
        <v>0.68993048733335283</v>
      </c>
      <c r="D559" s="572"/>
      <c r="E559" s="552"/>
      <c r="K559" s="627">
        <v>0.68993048733335283</v>
      </c>
    </row>
    <row r="560" spans="1:11" x14ac:dyDescent="0.2">
      <c r="A560" s="627">
        <v>0.69027770933335286</v>
      </c>
      <c r="D560" s="539" t="s">
        <v>285</v>
      </c>
      <c r="E560" s="552"/>
      <c r="K560" s="627">
        <v>0.69027770933335286</v>
      </c>
    </row>
    <row r="561" spans="1:11" x14ac:dyDescent="0.2">
      <c r="A561" s="627">
        <v>0.6906249313333529</v>
      </c>
      <c r="D561" s="539" t="s">
        <v>264</v>
      </c>
      <c r="E561" s="552"/>
      <c r="K561" s="627">
        <v>0.6906249313333529</v>
      </c>
    </row>
    <row r="562" spans="1:11" ht="15" x14ac:dyDescent="0.25">
      <c r="A562" s="626">
        <v>0.69097215333335293</v>
      </c>
      <c r="D562" s="539"/>
      <c r="E562" s="552"/>
      <c r="K562" s="626">
        <v>0.69097215333335293</v>
      </c>
    </row>
    <row r="563" spans="1:11" x14ac:dyDescent="0.2">
      <c r="A563" s="627">
        <v>0.69131937533335297</v>
      </c>
      <c r="D563" s="539"/>
      <c r="E563" s="552"/>
      <c r="K563" s="627">
        <v>0.69131937533335297</v>
      </c>
    </row>
    <row r="564" spans="1:11" x14ac:dyDescent="0.2">
      <c r="A564" s="627">
        <v>0.69166659733335301</v>
      </c>
      <c r="B564" s="543" t="s">
        <v>286</v>
      </c>
      <c r="D564" s="539"/>
      <c r="E564" s="552"/>
      <c r="K564" s="627">
        <v>0.69166659733335301</v>
      </c>
    </row>
    <row r="565" spans="1:11" x14ac:dyDescent="0.2">
      <c r="A565" s="627">
        <v>0.69201381933335304</v>
      </c>
      <c r="B565" s="545" t="s">
        <v>264</v>
      </c>
      <c r="D565" s="541"/>
      <c r="E565" s="552"/>
      <c r="K565" s="627">
        <v>0.69201381933335304</v>
      </c>
    </row>
    <row r="566" spans="1:11" x14ac:dyDescent="0.2">
      <c r="A566" s="627">
        <v>0.69236104133335308</v>
      </c>
      <c r="D566" s="547" t="s">
        <v>1</v>
      </c>
      <c r="E566" s="552"/>
      <c r="K566" s="627">
        <v>0.69236104133335308</v>
      </c>
    </row>
    <row r="567" spans="1:11" x14ac:dyDescent="0.2">
      <c r="A567" s="627">
        <v>0.69270826333335311</v>
      </c>
      <c r="D567" s="547" t="s">
        <v>291</v>
      </c>
      <c r="E567" s="552"/>
      <c r="K567" s="627">
        <v>0.69270826333335311</v>
      </c>
    </row>
    <row r="568" spans="1:11" x14ac:dyDescent="0.2">
      <c r="A568" s="627">
        <v>0.69305548533335315</v>
      </c>
      <c r="D568" s="570"/>
      <c r="E568" s="552"/>
      <c r="K568" s="627">
        <v>0.69305548533335315</v>
      </c>
    </row>
    <row r="569" spans="1:11" x14ac:dyDescent="0.2">
      <c r="A569" s="627">
        <v>0.69340270733335319</v>
      </c>
      <c r="D569" s="571"/>
      <c r="E569" s="552"/>
      <c r="K569" s="627">
        <v>0.69340270733335319</v>
      </c>
    </row>
    <row r="570" spans="1:11" x14ac:dyDescent="0.2">
      <c r="A570" s="627">
        <v>0.69374992933335322</v>
      </c>
      <c r="D570" s="571"/>
      <c r="E570" s="552"/>
      <c r="K570" s="627">
        <v>0.69374992933335322</v>
      </c>
    </row>
    <row r="571" spans="1:11" x14ac:dyDescent="0.2">
      <c r="A571" s="627">
        <v>0.69409715133335326</v>
      </c>
      <c r="D571" s="572"/>
      <c r="E571" s="552"/>
      <c r="K571" s="627">
        <v>0.69409715133335326</v>
      </c>
    </row>
    <row r="572" spans="1:11" ht="15" x14ac:dyDescent="0.25">
      <c r="A572" s="626">
        <v>0.69444437333335329</v>
      </c>
      <c r="D572" s="539" t="s">
        <v>285</v>
      </c>
      <c r="E572" s="552"/>
      <c r="K572" s="626">
        <v>0.69444437333335329</v>
      </c>
    </row>
    <row r="573" spans="1:11" x14ac:dyDescent="0.2">
      <c r="A573" s="627">
        <v>0.69479159533335333</v>
      </c>
      <c r="D573" s="539" t="s">
        <v>266</v>
      </c>
      <c r="E573" s="552"/>
      <c r="K573" s="627">
        <v>0.69479159533335333</v>
      </c>
    </row>
    <row r="574" spans="1:11" x14ac:dyDescent="0.2">
      <c r="A574" s="627">
        <v>0.69513881733335336</v>
      </c>
      <c r="D574" s="539"/>
      <c r="E574" s="552"/>
      <c r="K574" s="627">
        <v>0.69513881733335336</v>
      </c>
    </row>
    <row r="575" spans="1:11" x14ac:dyDescent="0.2">
      <c r="A575" s="627">
        <v>0.6954860393333534</v>
      </c>
      <c r="D575" s="539"/>
      <c r="E575" s="552"/>
      <c r="K575" s="627">
        <v>0.6954860393333534</v>
      </c>
    </row>
    <row r="576" spans="1:11" x14ac:dyDescent="0.2">
      <c r="A576" s="627">
        <v>0.69583326133335344</v>
      </c>
      <c r="B576" s="543" t="s">
        <v>286</v>
      </c>
      <c r="D576" s="539"/>
      <c r="E576" s="552"/>
      <c r="K576" s="627">
        <v>0.69583326133335344</v>
      </c>
    </row>
    <row r="577" spans="1:11" x14ac:dyDescent="0.2">
      <c r="A577" s="627">
        <v>0.69618048333335347</v>
      </c>
      <c r="B577" s="545" t="s">
        <v>266</v>
      </c>
      <c r="D577" s="541"/>
      <c r="E577" s="552"/>
      <c r="K577" s="627">
        <v>0.69618048333335347</v>
      </c>
    </row>
    <row r="578" spans="1:11" x14ac:dyDescent="0.2">
      <c r="A578" s="627">
        <v>0.69652770533335351</v>
      </c>
      <c r="D578" s="547" t="s">
        <v>1</v>
      </c>
      <c r="E578" s="552"/>
      <c r="K578" s="627">
        <v>0.69652770533335351</v>
      </c>
    </row>
    <row r="579" spans="1:11" x14ac:dyDescent="0.2">
      <c r="A579" s="627">
        <v>0.69687492733335354</v>
      </c>
      <c r="D579" s="547" t="s">
        <v>292</v>
      </c>
      <c r="E579" s="552"/>
      <c r="K579" s="627">
        <v>0.69687492733335354</v>
      </c>
    </row>
    <row r="580" spans="1:11" x14ac:dyDescent="0.2">
      <c r="A580" s="627">
        <v>0.69722214933335358</v>
      </c>
      <c r="D580" s="570"/>
      <c r="E580" s="552"/>
      <c r="K580" s="627">
        <v>0.69722214933335358</v>
      </c>
    </row>
    <row r="581" spans="1:11" x14ac:dyDescent="0.2">
      <c r="A581" s="627">
        <v>0.69756937133335362</v>
      </c>
      <c r="D581" s="571"/>
      <c r="E581" s="552"/>
      <c r="K581" s="627">
        <v>0.69756937133335362</v>
      </c>
    </row>
    <row r="582" spans="1:11" ht="15" x14ac:dyDescent="0.25">
      <c r="A582" s="626">
        <v>0.69791659333335365</v>
      </c>
      <c r="D582" s="571"/>
      <c r="E582" s="552"/>
      <c r="K582" s="626">
        <v>0.69791659333335365</v>
      </c>
    </row>
    <row r="583" spans="1:11" x14ac:dyDescent="0.2">
      <c r="A583" s="627">
        <v>0.69826381533335369</v>
      </c>
      <c r="D583" s="572"/>
      <c r="E583" s="552"/>
      <c r="K583" s="627">
        <v>0.69826381533335369</v>
      </c>
    </row>
    <row r="584" spans="1:11" x14ac:dyDescent="0.2">
      <c r="A584" s="627">
        <v>0.69861103733335372</v>
      </c>
      <c r="D584" s="539" t="s">
        <v>285</v>
      </c>
      <c r="E584" s="552"/>
      <c r="K584" s="627">
        <v>0.69861103733335372</v>
      </c>
    </row>
    <row r="585" spans="1:11" x14ac:dyDescent="0.2">
      <c r="A585" s="627">
        <v>0.69895825933335376</v>
      </c>
      <c r="D585" s="539" t="s">
        <v>271</v>
      </c>
      <c r="E585" s="552"/>
      <c r="K585" s="627">
        <v>0.69895825933335376</v>
      </c>
    </row>
    <row r="586" spans="1:11" x14ac:dyDescent="0.2">
      <c r="A586" s="627">
        <v>0.6993054813333538</v>
      </c>
      <c r="D586" s="539"/>
      <c r="E586" s="552"/>
      <c r="K586" s="627">
        <v>0.6993054813333538</v>
      </c>
    </row>
    <row r="587" spans="1:11" x14ac:dyDescent="0.2">
      <c r="A587" s="627">
        <v>0.69965270333335383</v>
      </c>
      <c r="D587" s="539"/>
      <c r="E587" s="552"/>
      <c r="K587" s="627">
        <v>0.69965270333335383</v>
      </c>
    </row>
    <row r="588" spans="1:11" x14ac:dyDescent="0.2">
      <c r="A588" s="627">
        <v>0.69999992533335387</v>
      </c>
      <c r="B588" s="543" t="s">
        <v>286</v>
      </c>
      <c r="D588" s="539"/>
      <c r="E588" s="552"/>
      <c r="K588" s="627">
        <v>0.69999992533335387</v>
      </c>
    </row>
    <row r="589" spans="1:11" x14ac:dyDescent="0.2">
      <c r="A589" s="627">
        <v>0.7003471473333539</v>
      </c>
      <c r="B589" s="545" t="s">
        <v>271</v>
      </c>
      <c r="D589" s="541"/>
      <c r="E589" s="552"/>
      <c r="K589" s="627">
        <v>0.7003471473333539</v>
      </c>
    </row>
    <row r="590" spans="1:11" x14ac:dyDescent="0.2">
      <c r="A590" s="627">
        <v>0.70069436933335394</v>
      </c>
      <c r="D590" s="547" t="s">
        <v>1</v>
      </c>
      <c r="E590" s="552"/>
      <c r="K590" s="627">
        <v>0.70069436933335394</v>
      </c>
    </row>
    <row r="591" spans="1:11" x14ac:dyDescent="0.2">
      <c r="A591" s="627">
        <v>0.70104159133335398</v>
      </c>
      <c r="D591" s="562" t="s">
        <v>288</v>
      </c>
      <c r="E591" s="552"/>
      <c r="K591" s="627">
        <v>0.70104159133335398</v>
      </c>
    </row>
    <row r="592" spans="1:11" ht="15" x14ac:dyDescent="0.25">
      <c r="A592" s="626">
        <v>0.70138881333335401</v>
      </c>
      <c r="E592" s="552"/>
      <c r="K592" s="626">
        <v>0.70138881333335401</v>
      </c>
    </row>
    <row r="593" spans="1:11" x14ac:dyDescent="0.2">
      <c r="A593" s="627">
        <v>0.70173603533335405</v>
      </c>
      <c r="E593" s="552"/>
      <c r="K593" s="627">
        <v>0.70173603533335405</v>
      </c>
    </row>
    <row r="594" spans="1:11" x14ac:dyDescent="0.2">
      <c r="A594" s="627">
        <v>0.70208325733335408</v>
      </c>
      <c r="D594" s="570"/>
      <c r="E594" s="552"/>
      <c r="F594" s="599"/>
      <c r="K594" s="627">
        <v>0.70208325733335408</v>
      </c>
    </row>
    <row r="595" spans="1:11" x14ac:dyDescent="0.2">
      <c r="A595" s="627">
        <v>0.70243047933335412</v>
      </c>
      <c r="D595" s="571"/>
      <c r="E595" s="552"/>
      <c r="F595" s="601"/>
      <c r="K595" s="627">
        <v>0.70243047933335412</v>
      </c>
    </row>
    <row r="596" spans="1:11" x14ac:dyDescent="0.2">
      <c r="A596" s="627">
        <v>0.70277770133335415</v>
      </c>
      <c r="D596" s="571"/>
      <c r="E596" s="552"/>
      <c r="F596" s="591" t="s">
        <v>293</v>
      </c>
      <c r="K596" s="627">
        <v>0.70277770133335415</v>
      </c>
    </row>
    <row r="597" spans="1:11" x14ac:dyDescent="0.2">
      <c r="A597" s="627">
        <v>0.70312492333335419</v>
      </c>
      <c r="D597" s="572"/>
      <c r="E597" s="552"/>
      <c r="F597" s="591" t="s">
        <v>248</v>
      </c>
      <c r="K597" s="627">
        <v>0.70312492333335419</v>
      </c>
    </row>
    <row r="598" spans="1:11" x14ac:dyDescent="0.2">
      <c r="A598" s="627">
        <v>0.70347214533335423</v>
      </c>
      <c r="D598" s="539" t="s">
        <v>285</v>
      </c>
      <c r="E598" s="552"/>
      <c r="F598" s="591"/>
      <c r="K598" s="627">
        <v>0.70347214533335423</v>
      </c>
    </row>
    <row r="599" spans="1:11" x14ac:dyDescent="0.2">
      <c r="A599" s="627">
        <v>0.70381936733335426</v>
      </c>
      <c r="D599" s="539" t="s">
        <v>260</v>
      </c>
      <c r="E599" s="552"/>
      <c r="F599" s="591"/>
      <c r="K599" s="627">
        <v>0.70381936733335426</v>
      </c>
    </row>
    <row r="600" spans="1:11" x14ac:dyDescent="0.2">
      <c r="A600" s="627">
        <v>0.7041665893333543</v>
      </c>
      <c r="B600" s="543" t="s">
        <v>294</v>
      </c>
      <c r="D600" s="539"/>
      <c r="E600" s="552"/>
      <c r="F600" s="591"/>
      <c r="K600" s="627">
        <v>0.7041665893333543</v>
      </c>
    </row>
    <row r="601" spans="1:11" x14ac:dyDescent="0.2">
      <c r="A601" s="627">
        <v>0.70451381133335433</v>
      </c>
      <c r="B601" s="544" t="s">
        <v>260</v>
      </c>
      <c r="D601" s="539"/>
      <c r="E601" s="552"/>
      <c r="F601" s="591"/>
      <c r="K601" s="627">
        <v>0.70451381133335433</v>
      </c>
    </row>
    <row r="602" spans="1:11" ht="15" x14ac:dyDescent="0.25">
      <c r="A602" s="626">
        <v>0.70486103333335437</v>
      </c>
      <c r="B602" s="544"/>
      <c r="D602" s="539"/>
      <c r="E602" s="552"/>
      <c r="F602" s="591"/>
      <c r="K602" s="626">
        <v>0.70486103333335437</v>
      </c>
    </row>
    <row r="603" spans="1:11" x14ac:dyDescent="0.2">
      <c r="A603" s="627">
        <v>0.70520825533335441</v>
      </c>
      <c r="B603" s="545"/>
      <c r="D603" s="541"/>
      <c r="E603" s="552"/>
      <c r="F603" s="591"/>
      <c r="K603" s="627">
        <v>0.70520825533335441</v>
      </c>
    </row>
    <row r="604" spans="1:11" x14ac:dyDescent="0.2">
      <c r="A604" s="627">
        <v>0.70555547733335444</v>
      </c>
      <c r="D604" s="551" t="s">
        <v>1</v>
      </c>
      <c r="E604" s="552"/>
      <c r="F604" s="591"/>
      <c r="K604" s="627">
        <v>0.70555547733335444</v>
      </c>
    </row>
    <row r="605" spans="1:11" x14ac:dyDescent="0.2">
      <c r="A605" s="627">
        <v>0.70590269933335448</v>
      </c>
      <c r="D605" s="551" t="s">
        <v>295</v>
      </c>
      <c r="E605" s="552"/>
      <c r="F605" s="591"/>
      <c r="K605" s="627">
        <v>0.70590269933335448</v>
      </c>
    </row>
    <row r="606" spans="1:11" x14ac:dyDescent="0.2">
      <c r="A606" s="627">
        <v>0.70624992133335451</v>
      </c>
      <c r="D606" s="570"/>
      <c r="E606" s="552"/>
      <c r="F606" s="591"/>
      <c r="K606" s="627">
        <v>0.70624992133335451</v>
      </c>
    </row>
    <row r="607" spans="1:11" x14ac:dyDescent="0.2">
      <c r="A607" s="627">
        <v>0.70659714333335455</v>
      </c>
      <c r="D607" s="571"/>
      <c r="E607" s="552"/>
      <c r="F607" s="591"/>
      <c r="K607" s="627">
        <v>0.70659714333335455</v>
      </c>
    </row>
    <row r="608" spans="1:11" x14ac:dyDescent="0.2">
      <c r="A608" s="627">
        <v>0.70694436533335459</v>
      </c>
      <c r="D608" s="571"/>
      <c r="E608" s="552"/>
      <c r="F608" s="591"/>
      <c r="K608" s="627">
        <v>0.70694436533335459</v>
      </c>
    </row>
    <row r="609" spans="1:11" x14ac:dyDescent="0.2">
      <c r="A609" s="627">
        <v>0.70729158733335462</v>
      </c>
      <c r="D609" s="572"/>
      <c r="E609" s="552"/>
      <c r="F609" s="591"/>
      <c r="K609" s="627">
        <v>0.70729158733335462</v>
      </c>
    </row>
    <row r="610" spans="1:11" x14ac:dyDescent="0.2">
      <c r="A610" s="627">
        <v>0.70763880933335466</v>
      </c>
      <c r="D610" s="539" t="s">
        <v>285</v>
      </c>
      <c r="E610" s="552"/>
      <c r="F610" s="591"/>
      <c r="K610" s="627">
        <v>0.70763880933335466</v>
      </c>
    </row>
    <row r="611" spans="1:11" x14ac:dyDescent="0.2">
      <c r="A611" s="627">
        <v>0.70798603133335469</v>
      </c>
      <c r="D611" s="539" t="s">
        <v>262</v>
      </c>
      <c r="E611" s="552"/>
      <c r="F611" s="591"/>
      <c r="K611" s="627">
        <v>0.70798603133335469</v>
      </c>
    </row>
    <row r="612" spans="1:11" ht="15" x14ac:dyDescent="0.25">
      <c r="A612" s="626">
        <v>0.70833325333335473</v>
      </c>
      <c r="D612" s="539"/>
      <c r="E612" s="552"/>
      <c r="F612" s="591"/>
      <c r="K612" s="626">
        <v>0.70833325333335473</v>
      </c>
    </row>
    <row r="613" spans="1:11" x14ac:dyDescent="0.2">
      <c r="A613" s="627">
        <v>0.70868047533335476</v>
      </c>
      <c r="D613" s="539"/>
      <c r="E613" s="552"/>
      <c r="F613" s="591"/>
      <c r="K613" s="627">
        <v>0.70868047533335476</v>
      </c>
    </row>
    <row r="614" spans="1:11" x14ac:dyDescent="0.2">
      <c r="A614" s="627">
        <v>0.7090276973333548</v>
      </c>
      <c r="B614" s="543" t="s">
        <v>294</v>
      </c>
      <c r="D614" s="539"/>
      <c r="E614" s="552"/>
      <c r="F614" s="591"/>
      <c r="K614" s="627">
        <v>0.7090276973333548</v>
      </c>
    </row>
    <row r="615" spans="1:11" x14ac:dyDescent="0.2">
      <c r="A615" s="627">
        <v>0.70937491933335484</v>
      </c>
      <c r="B615" s="545" t="s">
        <v>262</v>
      </c>
      <c r="D615" s="541"/>
      <c r="E615" s="552"/>
      <c r="F615" s="591"/>
      <c r="K615" s="627">
        <v>0.70937491933335484</v>
      </c>
    </row>
    <row r="616" spans="1:11" x14ac:dyDescent="0.2">
      <c r="A616" s="627">
        <v>0.70972214133335487</v>
      </c>
      <c r="D616" s="551" t="s">
        <v>1</v>
      </c>
      <c r="E616" s="552"/>
      <c r="F616" s="591"/>
      <c r="K616" s="627">
        <v>0.70972214133335487</v>
      </c>
    </row>
    <row r="617" spans="1:11" x14ac:dyDescent="0.2">
      <c r="A617" s="627">
        <v>0.71006936333335491</v>
      </c>
      <c r="D617" s="551" t="s">
        <v>295</v>
      </c>
      <c r="E617" s="552"/>
      <c r="F617" s="591"/>
      <c r="K617" s="627">
        <v>0.71006936333335491</v>
      </c>
    </row>
    <row r="618" spans="1:11" x14ac:dyDescent="0.2">
      <c r="A618" s="627">
        <v>0.71041658533335494</v>
      </c>
      <c r="D618" s="570"/>
      <c r="E618" s="552"/>
      <c r="F618" s="591"/>
      <c r="K618" s="627">
        <v>0.71041658533335494</v>
      </c>
    </row>
    <row r="619" spans="1:11" x14ac:dyDescent="0.2">
      <c r="A619" s="627">
        <v>0.71076380733335498</v>
      </c>
      <c r="D619" s="571"/>
      <c r="E619" s="552"/>
      <c r="F619" s="591"/>
      <c r="K619" s="627">
        <v>0.71076380733335498</v>
      </c>
    </row>
    <row r="620" spans="1:11" x14ac:dyDescent="0.2">
      <c r="A620" s="627">
        <v>0.71111102933335502</v>
      </c>
      <c r="D620" s="571"/>
      <c r="E620" s="552"/>
      <c r="F620" s="591"/>
      <c r="K620" s="627">
        <v>0.71111102933335502</v>
      </c>
    </row>
    <row r="621" spans="1:11" x14ac:dyDescent="0.2">
      <c r="A621" s="627">
        <v>0.71145825133335505</v>
      </c>
      <c r="D621" s="572"/>
      <c r="E621" s="552"/>
      <c r="F621" s="591"/>
      <c r="K621" s="627">
        <v>0.71145825133335505</v>
      </c>
    </row>
    <row r="622" spans="1:11" ht="15" x14ac:dyDescent="0.25">
      <c r="A622" s="626">
        <v>0.71180547333335509</v>
      </c>
      <c r="D622" s="539" t="s">
        <v>285</v>
      </c>
      <c r="E622" s="552"/>
      <c r="F622" s="591"/>
      <c r="K622" s="626">
        <v>0.71180547333335509</v>
      </c>
    </row>
    <row r="623" spans="1:11" x14ac:dyDescent="0.2">
      <c r="A623" s="627">
        <v>0.71215269533335512</v>
      </c>
      <c r="D623" s="539" t="s">
        <v>264</v>
      </c>
      <c r="E623" s="552"/>
      <c r="F623" s="591"/>
      <c r="K623" s="627">
        <v>0.71215269533335512</v>
      </c>
    </row>
    <row r="624" spans="1:11" x14ac:dyDescent="0.2">
      <c r="A624" s="627">
        <v>0.71249991733335516</v>
      </c>
      <c r="D624" s="539"/>
      <c r="E624" s="552"/>
      <c r="F624" s="591"/>
      <c r="K624" s="627">
        <v>0.71249991733335516</v>
      </c>
    </row>
    <row r="625" spans="1:11" x14ac:dyDescent="0.2">
      <c r="A625" s="627">
        <v>0.7128471393333552</v>
      </c>
      <c r="D625" s="539"/>
      <c r="E625" s="552"/>
      <c r="F625" s="591"/>
      <c r="K625" s="627">
        <v>0.7128471393333552</v>
      </c>
    </row>
    <row r="626" spans="1:11" x14ac:dyDescent="0.2">
      <c r="A626" s="627">
        <v>0.71319436133335523</v>
      </c>
      <c r="B626" s="543" t="s">
        <v>294</v>
      </c>
      <c r="D626" s="539"/>
      <c r="E626" s="552"/>
      <c r="F626" s="591"/>
      <c r="K626" s="627">
        <v>0.71319436133335523</v>
      </c>
    </row>
    <row r="627" spans="1:11" x14ac:dyDescent="0.2">
      <c r="A627" s="627">
        <v>0.71354158333335527</v>
      </c>
      <c r="B627" s="545" t="s">
        <v>264</v>
      </c>
      <c r="D627" s="541"/>
      <c r="E627" s="552"/>
      <c r="F627" s="591"/>
      <c r="K627" s="627">
        <v>0.71354158333335527</v>
      </c>
    </row>
    <row r="628" spans="1:11" x14ac:dyDescent="0.2">
      <c r="A628" s="627">
        <v>0.7138888053333553</v>
      </c>
      <c r="D628" s="551" t="s">
        <v>1</v>
      </c>
      <c r="E628" s="552"/>
      <c r="F628" s="591"/>
      <c r="K628" s="627">
        <v>0.7138888053333553</v>
      </c>
    </row>
    <row r="629" spans="1:11" x14ac:dyDescent="0.2">
      <c r="A629" s="627">
        <v>0.71423602733335534</v>
      </c>
      <c r="D629" s="551" t="s">
        <v>295</v>
      </c>
      <c r="E629" s="552"/>
      <c r="F629" s="591"/>
      <c r="K629" s="627">
        <v>0.71423602733335534</v>
      </c>
    </row>
    <row r="630" spans="1:11" x14ac:dyDescent="0.2">
      <c r="A630" s="627">
        <v>0.71458324933335537</v>
      </c>
      <c r="D630" s="570"/>
      <c r="E630" s="552"/>
      <c r="F630" s="591"/>
      <c r="K630" s="627">
        <v>0.71458324933335537</v>
      </c>
    </row>
    <row r="631" spans="1:11" x14ac:dyDescent="0.2">
      <c r="A631" s="627">
        <v>0.71493047133335541</v>
      </c>
      <c r="D631" s="571"/>
      <c r="E631" s="552"/>
      <c r="F631" s="591"/>
      <c r="K631" s="627">
        <v>0.71493047133335541</v>
      </c>
    </row>
    <row r="632" spans="1:11" ht="15" x14ac:dyDescent="0.25">
      <c r="A632" s="626">
        <v>0.71527769333335545</v>
      </c>
      <c r="D632" s="571"/>
      <c r="E632" s="552"/>
      <c r="F632" s="591"/>
      <c r="K632" s="626">
        <v>0.71527769333335545</v>
      </c>
    </row>
    <row r="633" spans="1:11" x14ac:dyDescent="0.2">
      <c r="A633" s="627">
        <v>0.71562491533335548</v>
      </c>
      <c r="D633" s="572"/>
      <c r="E633" s="552"/>
      <c r="F633" s="591"/>
      <c r="K633" s="627">
        <v>0.71562491533335548</v>
      </c>
    </row>
    <row r="634" spans="1:11" x14ac:dyDescent="0.2">
      <c r="A634" s="627">
        <v>0.71597213733335552</v>
      </c>
      <c r="D634" s="539" t="s">
        <v>285</v>
      </c>
      <c r="E634" s="552"/>
      <c r="F634" s="591"/>
      <c r="K634" s="627">
        <v>0.71597213733335552</v>
      </c>
    </row>
    <row r="635" spans="1:11" x14ac:dyDescent="0.2">
      <c r="A635" s="627">
        <v>0.71631935933335555</v>
      </c>
      <c r="D635" s="539" t="s">
        <v>266</v>
      </c>
      <c r="E635" s="552"/>
      <c r="F635" s="591"/>
      <c r="K635" s="627">
        <v>0.71631935933335555</v>
      </c>
    </row>
    <row r="636" spans="1:11" x14ac:dyDescent="0.2">
      <c r="A636" s="627">
        <v>0.71666658133335559</v>
      </c>
      <c r="D636" s="539"/>
      <c r="E636" s="552"/>
      <c r="F636" s="591"/>
      <c r="K636" s="627">
        <v>0.71666658133335559</v>
      </c>
    </row>
    <row r="637" spans="1:11" x14ac:dyDescent="0.2">
      <c r="A637" s="627">
        <v>0.71701380333335563</v>
      </c>
      <c r="D637" s="539"/>
      <c r="E637" s="552"/>
      <c r="F637" s="591"/>
      <c r="K637" s="627">
        <v>0.71701380333335563</v>
      </c>
    </row>
    <row r="638" spans="1:11" x14ac:dyDescent="0.2">
      <c r="A638" s="627">
        <v>0.71736102533335566</v>
      </c>
      <c r="B638" s="543" t="s">
        <v>294</v>
      </c>
      <c r="D638" s="539"/>
      <c r="E638" s="552"/>
      <c r="F638" s="591"/>
      <c r="K638" s="627">
        <v>0.71736102533335566</v>
      </c>
    </row>
    <row r="639" spans="1:11" x14ac:dyDescent="0.2">
      <c r="A639" s="627">
        <v>0.7177082473333557</v>
      </c>
      <c r="B639" s="545" t="s">
        <v>266</v>
      </c>
      <c r="D639" s="541"/>
      <c r="E639" s="552"/>
      <c r="F639" s="591"/>
      <c r="K639" s="627">
        <v>0.7177082473333557</v>
      </c>
    </row>
    <row r="640" spans="1:11" x14ac:dyDescent="0.2">
      <c r="A640" s="627">
        <v>0.71805546933335573</v>
      </c>
      <c r="D640" s="551" t="s">
        <v>1</v>
      </c>
      <c r="E640" s="552"/>
      <c r="F640" s="591"/>
      <c r="K640" s="627">
        <v>0.71805546933335573</v>
      </c>
    </row>
    <row r="641" spans="1:11" x14ac:dyDescent="0.2">
      <c r="A641" s="627">
        <v>0.71840269133335577</v>
      </c>
      <c r="D641" s="551" t="s">
        <v>295</v>
      </c>
      <c r="E641" s="552"/>
      <c r="F641" s="591"/>
      <c r="K641" s="627">
        <v>0.71840269133335577</v>
      </c>
    </row>
    <row r="642" spans="1:11" ht="15" x14ac:dyDescent="0.25">
      <c r="A642" s="626">
        <v>0.71874991333335581</v>
      </c>
      <c r="D642" s="570"/>
      <c r="E642" s="552"/>
      <c r="F642" s="591"/>
      <c r="K642" s="626">
        <v>0.71874991333335581</v>
      </c>
    </row>
    <row r="643" spans="1:11" x14ac:dyDescent="0.2">
      <c r="A643" s="627">
        <v>0.71909713533335584</v>
      </c>
      <c r="D643" s="571"/>
      <c r="E643" s="552"/>
      <c r="F643" s="591"/>
      <c r="K643" s="627">
        <v>0.71909713533335584</v>
      </c>
    </row>
    <row r="644" spans="1:11" x14ac:dyDescent="0.2">
      <c r="A644" s="627">
        <v>0.71944435733335588</v>
      </c>
      <c r="D644" s="571"/>
      <c r="E644" s="552"/>
      <c r="F644" s="591"/>
      <c r="K644" s="627">
        <v>0.71944435733335588</v>
      </c>
    </row>
    <row r="645" spans="1:11" x14ac:dyDescent="0.2">
      <c r="A645" s="627">
        <v>0.71979157933335591</v>
      </c>
      <c r="D645" s="572"/>
      <c r="E645" s="552"/>
      <c r="F645" s="591"/>
      <c r="K645" s="627">
        <v>0.71979157933335591</v>
      </c>
    </row>
    <row r="646" spans="1:11" x14ac:dyDescent="0.2">
      <c r="A646" s="627">
        <v>0.72013880133335595</v>
      </c>
      <c r="D646" s="539" t="s">
        <v>285</v>
      </c>
      <c r="E646" s="552"/>
      <c r="F646" s="591"/>
      <c r="K646" s="627">
        <v>0.72013880133335595</v>
      </c>
    </row>
    <row r="647" spans="1:11" x14ac:dyDescent="0.2">
      <c r="A647" s="627">
        <v>0.72048602333335598</v>
      </c>
      <c r="D647" s="539" t="s">
        <v>271</v>
      </c>
      <c r="E647" s="552"/>
      <c r="F647" s="591"/>
      <c r="K647" s="627">
        <v>0.72048602333335598</v>
      </c>
    </row>
    <row r="648" spans="1:11" x14ac:dyDescent="0.2">
      <c r="A648" s="627">
        <v>0.72083324533335602</v>
      </c>
      <c r="D648" s="539"/>
      <c r="E648" s="552"/>
      <c r="F648" s="591"/>
      <c r="K648" s="627">
        <v>0.72083324533335602</v>
      </c>
    </row>
    <row r="649" spans="1:11" x14ac:dyDescent="0.2">
      <c r="A649" s="627">
        <v>0.72118046733335606</v>
      </c>
      <c r="D649" s="539"/>
      <c r="E649" s="552"/>
      <c r="F649" s="591"/>
      <c r="K649" s="627">
        <v>0.72118046733335606</v>
      </c>
    </row>
    <row r="650" spans="1:11" x14ac:dyDescent="0.2">
      <c r="A650" s="627">
        <v>0.72152768933335609</v>
      </c>
      <c r="B650" s="543" t="s">
        <v>294</v>
      </c>
      <c r="D650" s="539"/>
      <c r="E650" s="552"/>
      <c r="F650" s="591"/>
      <c r="K650" s="627">
        <v>0.72152768933335609</v>
      </c>
    </row>
    <row r="651" spans="1:11" x14ac:dyDescent="0.2">
      <c r="A651" s="627">
        <v>0.72187491133335613</v>
      </c>
      <c r="B651" s="545" t="s">
        <v>271</v>
      </c>
      <c r="D651" s="541"/>
      <c r="E651" s="552"/>
      <c r="F651" s="591"/>
      <c r="K651" s="627">
        <v>0.72187491133335613</v>
      </c>
    </row>
    <row r="652" spans="1:11" ht="15" x14ac:dyDescent="0.25">
      <c r="A652" s="626">
        <v>0.72222213333335616</v>
      </c>
      <c r="D652" s="551" t="s">
        <v>1</v>
      </c>
      <c r="E652" s="552"/>
      <c r="F652" s="591"/>
      <c r="K652" s="626">
        <v>0.72222213333335616</v>
      </c>
    </row>
    <row r="653" spans="1:11" x14ac:dyDescent="0.2">
      <c r="A653" s="627">
        <v>0.7225693553333562</v>
      </c>
      <c r="D653" s="563" t="s">
        <v>295</v>
      </c>
      <c r="E653" s="552"/>
      <c r="F653" s="591"/>
      <c r="K653" s="627">
        <v>0.7225693553333562</v>
      </c>
    </row>
    <row r="654" spans="1:11" x14ac:dyDescent="0.2">
      <c r="A654" s="627">
        <v>0.72291657733335624</v>
      </c>
      <c r="E654" s="552"/>
      <c r="F654" s="591"/>
      <c r="K654" s="627">
        <v>0.72291657733335624</v>
      </c>
    </row>
    <row r="655" spans="1:11" x14ac:dyDescent="0.2">
      <c r="A655" s="627">
        <v>0.72326379933335627</v>
      </c>
      <c r="E655" s="552"/>
      <c r="F655" s="591"/>
      <c r="K655" s="627">
        <v>0.72326379933335627</v>
      </c>
    </row>
    <row r="656" spans="1:11" x14ac:dyDescent="0.2">
      <c r="A656" s="627">
        <v>0.72361102133335631</v>
      </c>
      <c r="E656" s="552"/>
      <c r="F656" s="591"/>
      <c r="K656" s="627">
        <v>0.72361102133335631</v>
      </c>
    </row>
    <row r="657" spans="1:11" x14ac:dyDescent="0.2">
      <c r="A657" s="627">
        <v>0.72395824333335634</v>
      </c>
      <c r="E657" s="552"/>
      <c r="F657" s="591"/>
      <c r="K657" s="627">
        <v>0.72395824333335634</v>
      </c>
    </row>
    <row r="658" spans="1:11" x14ac:dyDescent="0.2">
      <c r="A658" s="627">
        <v>0.72430546533335638</v>
      </c>
      <c r="E658" s="552"/>
      <c r="F658" s="591"/>
      <c r="H658" s="567"/>
      <c r="K658" s="627">
        <v>0.72430546533335638</v>
      </c>
    </row>
    <row r="659" spans="1:11" x14ac:dyDescent="0.2">
      <c r="A659" s="627">
        <v>0.72465268733335642</v>
      </c>
      <c r="E659" s="552"/>
      <c r="F659" s="591"/>
      <c r="H659" s="568"/>
      <c r="K659" s="627">
        <v>0.72465268733335642</v>
      </c>
    </row>
    <row r="660" spans="1:11" x14ac:dyDescent="0.2">
      <c r="A660" s="627">
        <v>0.72499990933335645</v>
      </c>
      <c r="E660" s="552"/>
      <c r="F660" s="591"/>
      <c r="H660" s="568"/>
      <c r="K660" s="627">
        <v>0.72499990933335645</v>
      </c>
    </row>
    <row r="661" spans="1:11" x14ac:dyDescent="0.2">
      <c r="A661" s="627">
        <v>0.72534713133335649</v>
      </c>
      <c r="E661" s="552"/>
      <c r="F661" s="591"/>
      <c r="H661" s="569"/>
      <c r="K661" s="627">
        <v>0.72534713133335649</v>
      </c>
    </row>
    <row r="662" spans="1:11" ht="15" x14ac:dyDescent="0.25">
      <c r="A662" s="626">
        <v>0.72569435333335652</v>
      </c>
      <c r="B662" s="546" t="s">
        <v>22</v>
      </c>
      <c r="E662" s="552"/>
      <c r="F662" s="591"/>
      <c r="H662" s="540" t="s">
        <v>258</v>
      </c>
      <c r="K662" s="626">
        <v>0.72569435333335652</v>
      </c>
    </row>
    <row r="663" spans="1:11" x14ac:dyDescent="0.2">
      <c r="A663" s="627">
        <v>0.72604157533335656</v>
      </c>
      <c r="B663" s="548" t="s">
        <v>236</v>
      </c>
      <c r="E663" s="552"/>
      <c r="F663" s="591"/>
      <c r="H663" s="540" t="s">
        <v>248</v>
      </c>
      <c r="K663" s="627">
        <v>0.72604157533335656</v>
      </c>
    </row>
    <row r="664" spans="1:11" x14ac:dyDescent="0.2">
      <c r="A664" s="627">
        <v>0.7263887973333566</v>
      </c>
      <c r="B664" s="548" t="s">
        <v>251</v>
      </c>
      <c r="E664" s="553" t="s">
        <v>296</v>
      </c>
      <c r="F664" s="591"/>
      <c r="H664" s="540"/>
      <c r="K664" s="627">
        <v>0.7263887973333566</v>
      </c>
    </row>
    <row r="665" spans="1:11" x14ac:dyDescent="0.2">
      <c r="A665" s="627">
        <v>0.72673601933335663</v>
      </c>
      <c r="B665" s="549"/>
      <c r="E665" s="552"/>
      <c r="F665" s="591"/>
      <c r="H665" s="540"/>
      <c r="K665" s="627">
        <v>0.72673601933335663</v>
      </c>
    </row>
    <row r="666" spans="1:11" x14ac:dyDescent="0.2">
      <c r="A666" s="627">
        <v>0.72708324133335667</v>
      </c>
      <c r="D666" s="570"/>
      <c r="E666" s="552"/>
      <c r="F666" s="591"/>
      <c r="H666" s="540"/>
      <c r="K666" s="627">
        <v>0.72708324133335667</v>
      </c>
    </row>
    <row r="667" spans="1:11" x14ac:dyDescent="0.2">
      <c r="A667" s="627">
        <v>0.7274304633333567</v>
      </c>
      <c r="D667" s="572"/>
      <c r="E667" s="552"/>
      <c r="F667" s="591"/>
      <c r="H667" s="540"/>
      <c r="K667" s="627">
        <v>0.7274304633333567</v>
      </c>
    </row>
    <row r="668" spans="1:11" x14ac:dyDescent="0.2">
      <c r="A668" s="627">
        <v>0.72777768533335674</v>
      </c>
      <c r="B668" s="543" t="s">
        <v>297</v>
      </c>
      <c r="D668" s="539" t="s">
        <v>298</v>
      </c>
      <c r="E668" s="552"/>
      <c r="F668" s="591"/>
      <c r="H668" s="540"/>
      <c r="K668" s="627">
        <v>0.72777768533335674</v>
      </c>
    </row>
    <row r="669" spans="1:11" x14ac:dyDescent="0.2">
      <c r="A669" s="627">
        <v>0.72812490733335677</v>
      </c>
      <c r="B669" s="544" t="s">
        <v>260</v>
      </c>
      <c r="D669" s="539" t="s">
        <v>260</v>
      </c>
      <c r="E669" s="552"/>
      <c r="F669" s="591"/>
      <c r="H669" s="540"/>
      <c r="K669" s="627">
        <v>0.72812490733335677</v>
      </c>
    </row>
    <row r="670" spans="1:11" x14ac:dyDescent="0.2">
      <c r="A670" s="627">
        <v>0.72847212933335681</v>
      </c>
      <c r="B670" s="544"/>
      <c r="D670" s="539"/>
      <c r="E670" s="552"/>
      <c r="F670" s="591"/>
      <c r="H670" s="540"/>
      <c r="K670" s="627">
        <v>0.72847212933335681</v>
      </c>
    </row>
    <row r="671" spans="1:11" x14ac:dyDescent="0.2">
      <c r="A671" s="627">
        <v>0.72881935133335685</v>
      </c>
      <c r="B671" s="545"/>
      <c r="D671" s="541"/>
      <c r="E671" s="552"/>
      <c r="F671" s="591"/>
      <c r="H671" s="540"/>
      <c r="K671" s="627">
        <v>0.72881935133335685</v>
      </c>
    </row>
    <row r="672" spans="1:11" ht="15" x14ac:dyDescent="0.25">
      <c r="A672" s="626">
        <v>0.72916657333335688</v>
      </c>
      <c r="D672" s="547" t="s">
        <v>4</v>
      </c>
      <c r="E672" s="552"/>
      <c r="F672" s="591"/>
      <c r="H672" s="540"/>
      <c r="K672" s="626">
        <v>0.72916657333335688</v>
      </c>
    </row>
    <row r="673" spans="1:11" x14ac:dyDescent="0.2">
      <c r="A673" s="627">
        <v>0.72951379533335692</v>
      </c>
      <c r="D673" s="547" t="s">
        <v>236</v>
      </c>
      <c r="E673" s="552"/>
      <c r="F673" s="591"/>
      <c r="H673" s="540"/>
      <c r="K673" s="627">
        <v>0.72951379533335692</v>
      </c>
    </row>
    <row r="674" spans="1:11" x14ac:dyDescent="0.2">
      <c r="A674" s="627">
        <v>0.72986101733335695</v>
      </c>
      <c r="D674" s="547" t="s">
        <v>299</v>
      </c>
      <c r="E674" s="552"/>
      <c r="F674" s="591"/>
      <c r="H674" s="540"/>
      <c r="K674" s="627">
        <v>0.72986101733335695</v>
      </c>
    </row>
    <row r="675" spans="1:11" x14ac:dyDescent="0.2">
      <c r="A675" s="627">
        <v>0.73020823933335699</v>
      </c>
      <c r="D675" s="547"/>
      <c r="E675" s="552"/>
      <c r="F675" s="591"/>
      <c r="H675" s="540"/>
      <c r="K675" s="627">
        <v>0.73020823933335699</v>
      </c>
    </row>
    <row r="676" spans="1:11" x14ac:dyDescent="0.2">
      <c r="A676" s="627">
        <v>0.73055546133335703</v>
      </c>
      <c r="D676" s="570"/>
      <c r="E676" s="552"/>
      <c r="F676" s="591"/>
      <c r="H676" s="540"/>
      <c r="K676" s="627">
        <v>0.73055546133335703</v>
      </c>
    </row>
    <row r="677" spans="1:11" x14ac:dyDescent="0.2">
      <c r="A677" s="627">
        <v>0.73090268333335706</v>
      </c>
      <c r="D677" s="572"/>
      <c r="E677" s="552"/>
      <c r="F677" s="591"/>
      <c r="H677" s="540"/>
      <c r="K677" s="627">
        <v>0.73090268333335706</v>
      </c>
    </row>
    <row r="678" spans="1:11" x14ac:dyDescent="0.2">
      <c r="A678" s="627">
        <v>0.7312499053333571</v>
      </c>
      <c r="D678" s="539" t="s">
        <v>298</v>
      </c>
      <c r="E678" s="552"/>
      <c r="F678" s="591"/>
      <c r="H678" s="540"/>
      <c r="K678" s="627">
        <v>0.7312499053333571</v>
      </c>
    </row>
    <row r="679" spans="1:11" x14ac:dyDescent="0.2">
      <c r="A679" s="627">
        <v>0.73159712733335713</v>
      </c>
      <c r="D679" s="539" t="s">
        <v>262</v>
      </c>
      <c r="E679" s="552"/>
      <c r="F679" s="591"/>
      <c r="H679" s="540"/>
      <c r="K679" s="627">
        <v>0.73159712733335713</v>
      </c>
    </row>
    <row r="680" spans="1:11" x14ac:dyDescent="0.2">
      <c r="A680" s="627">
        <v>0.73194434933335717</v>
      </c>
      <c r="B680" s="543" t="s">
        <v>297</v>
      </c>
      <c r="D680" s="539"/>
      <c r="E680" s="552"/>
      <c r="F680" s="591"/>
      <c r="H680" s="540"/>
      <c r="K680" s="627">
        <v>0.73194434933335717</v>
      </c>
    </row>
    <row r="681" spans="1:11" x14ac:dyDescent="0.2">
      <c r="A681" s="627">
        <v>0.73229157133335721</v>
      </c>
      <c r="B681" s="545" t="s">
        <v>262</v>
      </c>
      <c r="D681" s="541"/>
      <c r="E681" s="552"/>
      <c r="F681" s="591"/>
      <c r="H681" s="540"/>
      <c r="K681" s="627">
        <v>0.73229157133335721</v>
      </c>
    </row>
    <row r="682" spans="1:11" ht="15" x14ac:dyDescent="0.25">
      <c r="A682" s="626">
        <v>0.73263879333335724</v>
      </c>
      <c r="D682" s="547" t="s">
        <v>4</v>
      </c>
      <c r="E682" s="552"/>
      <c r="F682" s="591"/>
      <c r="H682" s="540"/>
      <c r="K682" s="626">
        <v>0.73263879333335724</v>
      </c>
    </row>
    <row r="683" spans="1:11" x14ac:dyDescent="0.2">
      <c r="A683" s="627">
        <v>0.73298601533335728</v>
      </c>
      <c r="D683" s="547" t="s">
        <v>236</v>
      </c>
      <c r="E683" s="552"/>
      <c r="F683" s="591"/>
      <c r="H683" s="540"/>
      <c r="K683" s="627">
        <v>0.73298601533335728</v>
      </c>
    </row>
    <row r="684" spans="1:11" x14ac:dyDescent="0.2">
      <c r="A684" s="627">
        <v>0.73333323733335731</v>
      </c>
      <c r="B684" s="543" t="s">
        <v>300</v>
      </c>
      <c r="D684" s="547" t="s">
        <v>299</v>
      </c>
      <c r="E684" s="552"/>
      <c r="F684" s="591"/>
      <c r="H684" s="540"/>
      <c r="K684" s="627">
        <v>0.73333323733335731</v>
      </c>
    </row>
    <row r="685" spans="1:11" x14ac:dyDescent="0.2">
      <c r="A685" s="627">
        <v>0.73368045933335735</v>
      </c>
      <c r="B685" s="545" t="s">
        <v>248</v>
      </c>
      <c r="D685" s="547"/>
      <c r="E685" s="552"/>
      <c r="F685" s="592"/>
      <c r="H685" s="540"/>
      <c r="K685" s="627">
        <v>0.73368045933335735</v>
      </c>
    </row>
    <row r="686" spans="1:11" x14ac:dyDescent="0.2">
      <c r="A686" s="627">
        <v>0.73402768133335738</v>
      </c>
      <c r="D686" s="570"/>
      <c r="E686" s="552"/>
      <c r="F686" s="594" t="s">
        <v>17</v>
      </c>
      <c r="H686" s="540"/>
      <c r="K686" s="627">
        <v>0.73402768133335738</v>
      </c>
    </row>
    <row r="687" spans="1:11" x14ac:dyDescent="0.2">
      <c r="A687" s="627">
        <v>0.73437490333335742</v>
      </c>
      <c r="D687" s="572"/>
      <c r="E687" s="552"/>
      <c r="F687" s="594" t="s">
        <v>236</v>
      </c>
      <c r="H687" s="540"/>
      <c r="K687" s="627">
        <v>0.73437490333335742</v>
      </c>
    </row>
    <row r="688" spans="1:11" x14ac:dyDescent="0.2">
      <c r="A688" s="627">
        <v>0.73472212533335746</v>
      </c>
      <c r="D688" s="539" t="s">
        <v>298</v>
      </c>
      <c r="E688" s="552"/>
      <c r="F688" s="594" t="s">
        <v>301</v>
      </c>
      <c r="H688" s="540"/>
      <c r="K688" s="627">
        <v>0.73472212533335746</v>
      </c>
    </row>
    <row r="689" spans="1:11" x14ac:dyDescent="0.2">
      <c r="A689" s="627">
        <v>0.73506934733335749</v>
      </c>
      <c r="D689" s="539" t="s">
        <v>264</v>
      </c>
      <c r="E689" s="552"/>
      <c r="F689" s="594"/>
      <c r="H689" s="540"/>
      <c r="K689" s="627">
        <v>0.73506934733335749</v>
      </c>
    </row>
    <row r="690" spans="1:11" x14ac:dyDescent="0.2">
      <c r="A690" s="627">
        <v>0.73541656933335753</v>
      </c>
      <c r="B690" s="543" t="s">
        <v>297</v>
      </c>
      <c r="D690" s="539"/>
      <c r="E690" s="552"/>
      <c r="F690" s="594"/>
      <c r="H690" s="540"/>
      <c r="K690" s="627">
        <v>0.73541656933335753</v>
      </c>
    </row>
    <row r="691" spans="1:11" x14ac:dyDescent="0.2">
      <c r="A691" s="627">
        <v>0.73576379133335756</v>
      </c>
      <c r="B691" s="545" t="s">
        <v>264</v>
      </c>
      <c r="D691" s="541"/>
      <c r="E691" s="552"/>
      <c r="F691" s="594"/>
      <c r="H691" s="540"/>
      <c r="K691" s="627">
        <v>0.73576379133335756</v>
      </c>
    </row>
    <row r="692" spans="1:11" ht="15" x14ac:dyDescent="0.25">
      <c r="A692" s="626">
        <v>0.7361110133333576</v>
      </c>
      <c r="D692" s="547" t="s">
        <v>4</v>
      </c>
      <c r="E692" s="552"/>
      <c r="F692" s="594"/>
      <c r="H692" s="540"/>
      <c r="K692" s="626">
        <v>0.7361110133333576</v>
      </c>
    </row>
    <row r="693" spans="1:11" x14ac:dyDescent="0.2">
      <c r="A693" s="627">
        <v>0.73645823533335764</v>
      </c>
      <c r="D693" s="547" t="s">
        <v>236</v>
      </c>
      <c r="E693" s="552"/>
      <c r="F693" s="594"/>
      <c r="H693" s="540"/>
      <c r="K693" s="627">
        <v>0.73645823533335764</v>
      </c>
    </row>
    <row r="694" spans="1:11" x14ac:dyDescent="0.2">
      <c r="A694" s="627">
        <v>0.73680545733335767</v>
      </c>
      <c r="D694" s="547" t="s">
        <v>302</v>
      </c>
      <c r="E694" s="552"/>
      <c r="F694" s="594"/>
      <c r="H694" s="540"/>
      <c r="K694" s="627">
        <v>0.73680545733335767</v>
      </c>
    </row>
    <row r="695" spans="1:11" x14ac:dyDescent="0.2">
      <c r="A695" s="627">
        <v>0.73715267933335771</v>
      </c>
      <c r="D695" s="562"/>
      <c r="E695" s="552"/>
      <c r="F695" s="594"/>
      <c r="H695" s="540"/>
      <c r="K695" s="627">
        <v>0.73715267933335771</v>
      </c>
    </row>
    <row r="696" spans="1:11" x14ac:dyDescent="0.2">
      <c r="A696" s="627">
        <v>0.73749990133335774</v>
      </c>
      <c r="E696" s="552"/>
      <c r="F696" s="594"/>
      <c r="H696" s="540"/>
      <c r="K696" s="627">
        <v>0.73749990133335774</v>
      </c>
    </row>
    <row r="697" spans="1:11" x14ac:dyDescent="0.2">
      <c r="A697" s="627">
        <v>0.73784712333335778</v>
      </c>
      <c r="E697" s="552"/>
      <c r="F697" s="594"/>
      <c r="H697" s="540"/>
      <c r="K697" s="627">
        <v>0.73784712333335778</v>
      </c>
    </row>
    <row r="698" spans="1:11" x14ac:dyDescent="0.2">
      <c r="A698" s="627">
        <v>0.73819434533335782</v>
      </c>
      <c r="E698" s="552"/>
      <c r="F698" s="594"/>
      <c r="H698" s="540"/>
      <c r="K698" s="627">
        <v>0.73819434533335782</v>
      </c>
    </row>
    <row r="699" spans="1:11" x14ac:dyDescent="0.2">
      <c r="A699" s="627">
        <v>0.73854156733335785</v>
      </c>
      <c r="E699" s="552"/>
      <c r="F699" s="594"/>
      <c r="H699" s="540"/>
      <c r="K699" s="627">
        <v>0.73854156733335785</v>
      </c>
    </row>
    <row r="700" spans="1:11" x14ac:dyDescent="0.2">
      <c r="A700" s="627">
        <v>0.73888878933335789</v>
      </c>
      <c r="B700" s="543" t="s">
        <v>303</v>
      </c>
      <c r="D700" s="570"/>
      <c r="E700" s="552"/>
      <c r="F700" s="594"/>
      <c r="H700" s="540"/>
      <c r="K700" s="627">
        <v>0.73888878933335789</v>
      </c>
    </row>
    <row r="701" spans="1:11" x14ac:dyDescent="0.2">
      <c r="A701" s="627">
        <v>0.73923601133335792</v>
      </c>
      <c r="B701" s="545" t="s">
        <v>248</v>
      </c>
      <c r="D701" s="572"/>
      <c r="E701" s="552"/>
      <c r="F701" s="594"/>
      <c r="H701" s="542"/>
      <c r="K701" s="627">
        <v>0.73923601133335792</v>
      </c>
    </row>
    <row r="702" spans="1:11" ht="15" x14ac:dyDescent="0.25">
      <c r="A702" s="626">
        <v>0.73958323333335796</v>
      </c>
      <c r="B702" s="544" t="s">
        <v>304</v>
      </c>
      <c r="D702" s="539" t="s">
        <v>298</v>
      </c>
      <c r="E702" s="552"/>
      <c r="F702" s="594"/>
      <c r="H702" s="552" t="s">
        <v>22</v>
      </c>
      <c r="K702" s="626">
        <v>0.73958323333335796</v>
      </c>
    </row>
    <row r="703" spans="1:11" x14ac:dyDescent="0.2">
      <c r="A703" s="627">
        <v>0.73993045533335799</v>
      </c>
      <c r="B703" s="544" t="s">
        <v>260</v>
      </c>
      <c r="D703" s="539" t="s">
        <v>260</v>
      </c>
      <c r="E703" s="552"/>
      <c r="F703" s="594"/>
      <c r="H703" s="552" t="s">
        <v>243</v>
      </c>
      <c r="K703" s="627">
        <v>0.73993045533335799</v>
      </c>
    </row>
    <row r="704" spans="1:11" x14ac:dyDescent="0.2">
      <c r="A704" s="627">
        <v>0.74027767733335803</v>
      </c>
      <c r="B704" s="544"/>
      <c r="D704" s="539"/>
      <c r="E704" s="552"/>
      <c r="F704" s="594"/>
      <c r="H704" s="552" t="s">
        <v>305</v>
      </c>
      <c r="K704" s="627">
        <v>0.74027767733335803</v>
      </c>
    </row>
    <row r="705" spans="1:11" x14ac:dyDescent="0.2">
      <c r="A705" s="627">
        <v>0.74062489933335807</v>
      </c>
      <c r="B705" s="545"/>
      <c r="D705" s="541"/>
      <c r="E705" s="552"/>
      <c r="F705" s="594"/>
      <c r="H705" s="552"/>
      <c r="K705" s="627">
        <v>0.74062489933335807</v>
      </c>
    </row>
    <row r="706" spans="1:11" x14ac:dyDescent="0.2">
      <c r="A706" s="627">
        <v>0.7409721213333581</v>
      </c>
      <c r="D706" s="551" t="s">
        <v>4</v>
      </c>
      <c r="E706" s="552"/>
      <c r="F706" s="594"/>
      <c r="H706" s="552"/>
      <c r="K706" s="627">
        <v>0.7409721213333581</v>
      </c>
    </row>
    <row r="707" spans="1:11" x14ac:dyDescent="0.2">
      <c r="A707" s="627">
        <v>0.74131934333335814</v>
      </c>
      <c r="D707" s="551" t="s">
        <v>243</v>
      </c>
      <c r="E707" s="552"/>
      <c r="F707" s="594"/>
      <c r="H707" s="552"/>
      <c r="K707" s="627">
        <v>0.74131934333335814</v>
      </c>
    </row>
    <row r="708" spans="1:11" x14ac:dyDescent="0.2">
      <c r="A708" s="627">
        <v>0.74166656533335817</v>
      </c>
      <c r="D708" s="551" t="s">
        <v>299</v>
      </c>
      <c r="E708" s="552"/>
      <c r="F708" s="594"/>
      <c r="H708" s="552"/>
      <c r="K708" s="627">
        <v>0.74166656533335817</v>
      </c>
    </row>
    <row r="709" spans="1:11" x14ac:dyDescent="0.2">
      <c r="A709" s="627">
        <v>0.74201378733335821</v>
      </c>
      <c r="D709" s="551"/>
      <c r="E709" s="552"/>
      <c r="F709" s="594"/>
      <c r="H709" s="552"/>
      <c r="K709" s="627">
        <v>0.74201378733335821</v>
      </c>
    </row>
    <row r="710" spans="1:11" x14ac:dyDescent="0.2">
      <c r="A710" s="627">
        <v>0.74236100933335825</v>
      </c>
      <c r="D710" s="570"/>
      <c r="E710" s="552"/>
      <c r="F710" s="594"/>
      <c r="H710" s="552"/>
      <c r="K710" s="627">
        <v>0.74236100933335825</v>
      </c>
    </row>
    <row r="711" spans="1:11" x14ac:dyDescent="0.2">
      <c r="A711" s="627">
        <v>0.74270823133335828</v>
      </c>
      <c r="D711" s="572"/>
      <c r="E711" s="552"/>
      <c r="F711" s="594"/>
      <c r="H711" s="552"/>
      <c r="K711" s="627">
        <v>0.74270823133335828</v>
      </c>
    </row>
    <row r="712" spans="1:11" ht="15" x14ac:dyDescent="0.25">
      <c r="A712" s="626">
        <v>0.74305545333335832</v>
      </c>
      <c r="D712" s="539" t="s">
        <v>298</v>
      </c>
      <c r="E712" s="552"/>
      <c r="F712" s="594"/>
      <c r="H712" s="552"/>
      <c r="K712" s="626">
        <v>0.74305545333335832</v>
      </c>
    </row>
    <row r="713" spans="1:11" x14ac:dyDescent="0.2">
      <c r="A713" s="627">
        <v>0.74340267533335835</v>
      </c>
      <c r="D713" s="539" t="s">
        <v>262</v>
      </c>
      <c r="E713" s="552"/>
      <c r="F713" s="594"/>
      <c r="H713" s="552"/>
      <c r="K713" s="627">
        <v>0.74340267533335835</v>
      </c>
    </row>
    <row r="714" spans="1:11" x14ac:dyDescent="0.2">
      <c r="A714" s="627">
        <v>0.74374989733335839</v>
      </c>
      <c r="B714" s="543" t="s">
        <v>304</v>
      </c>
      <c r="D714" s="539"/>
      <c r="E714" s="552"/>
      <c r="F714" s="594"/>
      <c r="H714" s="552"/>
      <c r="K714" s="627">
        <v>0.74374989733335839</v>
      </c>
    </row>
    <row r="715" spans="1:11" x14ac:dyDescent="0.2">
      <c r="A715" s="627">
        <v>0.74409711933335843</v>
      </c>
      <c r="B715" s="545" t="s">
        <v>262</v>
      </c>
      <c r="D715" s="541"/>
      <c r="E715" s="552"/>
      <c r="F715" s="594"/>
      <c r="H715" s="552"/>
      <c r="K715" s="627">
        <v>0.74409711933335843</v>
      </c>
    </row>
    <row r="716" spans="1:11" x14ac:dyDescent="0.2">
      <c r="A716" s="627">
        <v>0.74444434133335846</v>
      </c>
      <c r="D716" s="551" t="s">
        <v>4</v>
      </c>
      <c r="E716" s="552"/>
      <c r="F716" s="594"/>
      <c r="H716" s="552"/>
      <c r="K716" s="627">
        <v>0.74444434133335846</v>
      </c>
    </row>
    <row r="717" spans="1:11" x14ac:dyDescent="0.2">
      <c r="A717" s="627">
        <v>0.7447915633333585</v>
      </c>
      <c r="D717" s="551" t="s">
        <v>243</v>
      </c>
      <c r="E717" s="552"/>
      <c r="F717" s="594"/>
      <c r="H717" s="552"/>
      <c r="K717" s="627">
        <v>0.7447915633333585</v>
      </c>
    </row>
    <row r="718" spans="1:11" x14ac:dyDescent="0.2">
      <c r="A718" s="627">
        <v>0.74513878533335853</v>
      </c>
      <c r="D718" s="551" t="s">
        <v>299</v>
      </c>
      <c r="E718" s="552"/>
      <c r="F718" s="594"/>
      <c r="H718" s="552"/>
      <c r="K718" s="627">
        <v>0.74513878533335853</v>
      </c>
    </row>
    <row r="719" spans="1:11" x14ac:dyDescent="0.2">
      <c r="A719" s="627">
        <v>0.74548600733335857</v>
      </c>
      <c r="D719" s="551"/>
      <c r="E719" s="553"/>
      <c r="F719" s="594"/>
      <c r="H719" s="552"/>
      <c r="K719" s="627">
        <v>0.74548600733335857</v>
      </c>
    </row>
    <row r="720" spans="1:11" x14ac:dyDescent="0.2">
      <c r="A720" s="627">
        <v>0.7458332293333586</v>
      </c>
      <c r="D720" s="567"/>
      <c r="F720" s="548"/>
      <c r="H720" s="552"/>
      <c r="K720" s="627">
        <v>0.7458332293333586</v>
      </c>
    </row>
    <row r="721" spans="1:11" x14ac:dyDescent="0.2">
      <c r="A721" s="627">
        <v>0.74618045133335864</v>
      </c>
      <c r="D721" s="569"/>
      <c r="F721" s="548"/>
      <c r="H721" s="552"/>
      <c r="K721" s="627">
        <v>0.74618045133335864</v>
      </c>
    </row>
    <row r="722" spans="1:11" ht="15" x14ac:dyDescent="0.25">
      <c r="A722" s="626">
        <v>0.74652767333335868</v>
      </c>
      <c r="D722" s="540" t="s">
        <v>298</v>
      </c>
      <c r="F722" s="548"/>
      <c r="H722" s="552"/>
      <c r="K722" s="626">
        <v>0.74652767333335868</v>
      </c>
    </row>
    <row r="723" spans="1:11" x14ac:dyDescent="0.2">
      <c r="A723" s="627">
        <v>0.74687489533335871</v>
      </c>
      <c r="D723" s="540" t="s">
        <v>264</v>
      </c>
      <c r="F723" s="548"/>
      <c r="H723" s="552"/>
      <c r="K723" s="627">
        <v>0.74687489533335871</v>
      </c>
    </row>
    <row r="724" spans="1:11" x14ac:dyDescent="0.2">
      <c r="A724" s="627">
        <v>0.74722211733335875</v>
      </c>
      <c r="B724" s="543" t="s">
        <v>304</v>
      </c>
      <c r="D724" s="540"/>
      <c r="F724" s="548"/>
      <c r="H724" s="552"/>
      <c r="K724" s="627">
        <v>0.74722211733335875</v>
      </c>
    </row>
    <row r="725" spans="1:11" x14ac:dyDescent="0.2">
      <c r="A725" s="627">
        <v>0.74756933933335878</v>
      </c>
      <c r="B725" s="545" t="s">
        <v>264</v>
      </c>
      <c r="D725" s="542"/>
      <c r="F725" s="548"/>
      <c r="H725" s="552"/>
      <c r="K725" s="627">
        <v>0.74756933933335878</v>
      </c>
    </row>
    <row r="726" spans="1:11" x14ac:dyDescent="0.2">
      <c r="A726" s="627">
        <v>0.74791656133335882</v>
      </c>
      <c r="D726" s="552" t="s">
        <v>4</v>
      </c>
      <c r="F726" s="548"/>
      <c r="H726" s="561"/>
      <c r="K726" s="627">
        <v>0.74791656133335882</v>
      </c>
    </row>
    <row r="727" spans="1:11" x14ac:dyDescent="0.2">
      <c r="A727" s="627">
        <v>0.74826378333335886</v>
      </c>
      <c r="D727" s="552" t="s">
        <v>243</v>
      </c>
      <c r="F727" s="548"/>
      <c r="H727" s="552"/>
      <c r="K727" s="627">
        <v>0.74826378333335886</v>
      </c>
    </row>
    <row r="728" spans="1:11" x14ac:dyDescent="0.2">
      <c r="A728" s="627">
        <v>0.74861100533335889</v>
      </c>
      <c r="D728" s="552" t="s">
        <v>306</v>
      </c>
      <c r="F728" s="548"/>
      <c r="H728" s="552"/>
      <c r="K728" s="627">
        <v>0.74861100533335889</v>
      </c>
    </row>
    <row r="729" spans="1:11" x14ac:dyDescent="0.2">
      <c r="A729" s="627">
        <v>0.74895822733335893</v>
      </c>
      <c r="D729" s="553"/>
      <c r="F729" s="548"/>
      <c r="H729" s="552"/>
      <c r="K729" s="627">
        <v>0.74895822733335893</v>
      </c>
    </row>
    <row r="730" spans="1:11" x14ac:dyDescent="0.2">
      <c r="A730" s="627">
        <v>0.74930544933335896</v>
      </c>
      <c r="F730" s="548"/>
      <c r="H730" s="552"/>
      <c r="K730" s="627">
        <v>0.74930544933335896</v>
      </c>
    </row>
    <row r="731" spans="1:11" x14ac:dyDescent="0.2">
      <c r="A731" s="627">
        <v>0.749652671333359</v>
      </c>
      <c r="F731" s="548"/>
      <c r="H731" s="552"/>
      <c r="K731" s="627">
        <v>0.749652671333359</v>
      </c>
    </row>
    <row r="732" spans="1:11" ht="15" x14ac:dyDescent="0.25">
      <c r="A732" s="626">
        <v>0.74999989333335904</v>
      </c>
      <c r="F732" s="548"/>
      <c r="H732" s="552"/>
      <c r="K732" s="626">
        <v>0.74999989333335904</v>
      </c>
    </row>
    <row r="733" spans="1:11" x14ac:dyDescent="0.2">
      <c r="A733" s="627">
        <v>0.75034711533335907</v>
      </c>
      <c r="F733" s="548"/>
      <c r="H733" s="552"/>
      <c r="K733" s="627">
        <v>0.75034711533335907</v>
      </c>
    </row>
    <row r="734" spans="1:11" x14ac:dyDescent="0.2">
      <c r="A734" s="627">
        <v>0.75069433733335911</v>
      </c>
      <c r="F734" s="557" t="s">
        <v>307</v>
      </c>
      <c r="H734" s="552"/>
      <c r="K734" s="627">
        <v>0.75069433733335911</v>
      </c>
    </row>
    <row r="735" spans="1:11" x14ac:dyDescent="0.2">
      <c r="A735" s="627">
        <v>0.75104155933335914</v>
      </c>
      <c r="F735" s="548"/>
      <c r="H735" s="552"/>
      <c r="K735" s="627">
        <v>0.75104155933335914</v>
      </c>
    </row>
    <row r="736" spans="1:11" x14ac:dyDescent="0.2">
      <c r="A736" s="627">
        <v>0.75138878133335918</v>
      </c>
      <c r="F736" s="548"/>
      <c r="H736" s="552"/>
      <c r="K736" s="627">
        <v>0.75138878133335918</v>
      </c>
    </row>
    <row r="737" spans="1:11" x14ac:dyDescent="0.2">
      <c r="A737" s="627">
        <v>0.75173600333335922</v>
      </c>
      <c r="F737" s="548"/>
      <c r="H737" s="552"/>
      <c r="K737" s="627">
        <v>0.75173600333335922</v>
      </c>
    </row>
    <row r="738" spans="1:11" x14ac:dyDescent="0.2">
      <c r="A738" s="627">
        <v>0.75208322533335925</v>
      </c>
      <c r="F738" s="548"/>
      <c r="H738" s="552"/>
      <c r="K738" s="627">
        <v>0.75208322533335925</v>
      </c>
    </row>
    <row r="739" spans="1:11" x14ac:dyDescent="0.2">
      <c r="A739" s="627">
        <v>0.75243044733335929</v>
      </c>
      <c r="F739" s="548"/>
      <c r="H739" s="552"/>
      <c r="K739" s="627">
        <v>0.75243044733335929</v>
      </c>
    </row>
    <row r="740" spans="1:11" x14ac:dyDescent="0.2">
      <c r="A740" s="627">
        <v>0.75277766933335932</v>
      </c>
      <c r="F740" s="548"/>
      <c r="H740" s="552"/>
      <c r="K740" s="627">
        <v>0.75277766933335932</v>
      </c>
    </row>
    <row r="741" spans="1:11" x14ac:dyDescent="0.2">
      <c r="A741" s="627">
        <v>0.75312489133335936</v>
      </c>
      <c r="F741" s="548"/>
      <c r="H741" s="552"/>
      <c r="K741" s="627">
        <v>0.75312489133335936</v>
      </c>
    </row>
    <row r="742" spans="1:11" ht="15" x14ac:dyDescent="0.25">
      <c r="A742" s="626">
        <v>0.75347211333335939</v>
      </c>
      <c r="D742" s="567"/>
      <c r="F742" s="548"/>
      <c r="H742" s="552"/>
      <c r="K742" s="626">
        <v>0.75347211333335939</v>
      </c>
    </row>
    <row r="743" spans="1:11" x14ac:dyDescent="0.2">
      <c r="A743" s="627">
        <v>0.75381933533335943</v>
      </c>
      <c r="D743" s="568"/>
      <c r="F743" s="548"/>
      <c r="H743" s="552"/>
      <c r="K743" s="627">
        <v>0.75381933533335943</v>
      </c>
    </row>
    <row r="744" spans="1:11" x14ac:dyDescent="0.2">
      <c r="A744" s="627">
        <v>0.75416655733335947</v>
      </c>
      <c r="D744" s="568"/>
      <c r="F744" s="548"/>
      <c r="H744" s="552"/>
      <c r="K744" s="627">
        <v>0.75416655733335947</v>
      </c>
    </row>
    <row r="745" spans="1:11" x14ac:dyDescent="0.2">
      <c r="A745" s="627">
        <v>0.7545137793333595</v>
      </c>
      <c r="D745" s="569"/>
      <c r="F745" s="548"/>
      <c r="H745" s="552"/>
      <c r="K745" s="627">
        <v>0.7545137793333595</v>
      </c>
    </row>
    <row r="746" spans="1:11" x14ac:dyDescent="0.2">
      <c r="A746" s="627">
        <v>0.75486100133335954</v>
      </c>
      <c r="D746" s="540" t="s">
        <v>285</v>
      </c>
      <c r="F746" s="548"/>
      <c r="H746" s="552"/>
      <c r="K746" s="627">
        <v>0.75486100133335954</v>
      </c>
    </row>
    <row r="747" spans="1:11" x14ac:dyDescent="0.2">
      <c r="A747" s="627">
        <v>0.75520822333335957</v>
      </c>
      <c r="D747" s="540" t="s">
        <v>308</v>
      </c>
      <c r="F747" s="548"/>
      <c r="H747" s="552"/>
      <c r="K747" s="627">
        <v>0.75520822333335957</v>
      </c>
    </row>
    <row r="748" spans="1:11" x14ac:dyDescent="0.2">
      <c r="A748" s="627">
        <v>0.75555544533335961</v>
      </c>
      <c r="B748" s="543" t="s">
        <v>286</v>
      </c>
      <c r="D748" s="540"/>
      <c r="F748" s="548"/>
      <c r="H748" s="552"/>
      <c r="K748" s="627">
        <v>0.75555544533335961</v>
      </c>
    </row>
    <row r="749" spans="1:11" x14ac:dyDescent="0.2">
      <c r="A749" s="627">
        <v>0.75590266733335965</v>
      </c>
      <c r="B749" s="544" t="s">
        <v>308</v>
      </c>
      <c r="D749" s="540"/>
      <c r="F749" s="548"/>
      <c r="H749" s="552"/>
      <c r="K749" s="627">
        <v>0.75590266733335965</v>
      </c>
    </row>
    <row r="750" spans="1:11" x14ac:dyDescent="0.2">
      <c r="A750" s="627">
        <v>0.75624988933335968</v>
      </c>
      <c r="B750" s="544"/>
      <c r="D750" s="540"/>
      <c r="F750" s="548"/>
      <c r="H750" s="561"/>
      <c r="K750" s="627">
        <v>0.75624988933335968</v>
      </c>
    </row>
    <row r="751" spans="1:11" x14ac:dyDescent="0.2">
      <c r="A751" s="627">
        <v>0.75659711133335972</v>
      </c>
      <c r="B751" s="545"/>
      <c r="D751" s="542"/>
      <c r="F751" s="548"/>
      <c r="H751" s="552"/>
      <c r="K751" s="627">
        <v>0.75659711133335972</v>
      </c>
    </row>
    <row r="752" spans="1:11" ht="15" x14ac:dyDescent="0.25">
      <c r="A752" s="626">
        <v>0.75694433333335975</v>
      </c>
      <c r="D752" s="548" t="s">
        <v>1</v>
      </c>
      <c r="F752" s="548"/>
      <c r="H752" s="552"/>
      <c r="K752" s="626">
        <v>0.75694433333335975</v>
      </c>
    </row>
    <row r="753" spans="1:11" x14ac:dyDescent="0.2">
      <c r="A753" s="627">
        <v>0.75729155533335979</v>
      </c>
      <c r="D753" s="548" t="s">
        <v>309</v>
      </c>
      <c r="F753" s="548"/>
      <c r="H753" s="552"/>
      <c r="K753" s="627">
        <v>0.75729155533335979</v>
      </c>
    </row>
    <row r="754" spans="1:11" x14ac:dyDescent="0.2">
      <c r="A754" s="627">
        <v>0.75763877733335983</v>
      </c>
      <c r="D754" s="567"/>
      <c r="F754" s="548"/>
      <c r="H754" s="552"/>
      <c r="K754" s="627">
        <v>0.75763877733335983</v>
      </c>
    </row>
    <row r="755" spans="1:11" x14ac:dyDescent="0.2">
      <c r="A755" s="627">
        <v>0.75798599933335986</v>
      </c>
      <c r="D755" s="568"/>
      <c r="F755" s="548"/>
      <c r="H755" s="552"/>
      <c r="K755" s="627">
        <v>0.75798599933335986</v>
      </c>
    </row>
    <row r="756" spans="1:11" x14ac:dyDescent="0.2">
      <c r="A756" s="627">
        <v>0.7583332213333599</v>
      </c>
      <c r="D756" s="568"/>
      <c r="F756" s="548"/>
      <c r="H756" s="552"/>
      <c r="K756" s="627">
        <v>0.7583332213333599</v>
      </c>
    </row>
    <row r="757" spans="1:11" x14ac:dyDescent="0.2">
      <c r="A757" s="627">
        <v>0.75868044333335993</v>
      </c>
      <c r="D757" s="569"/>
      <c r="F757" s="548"/>
      <c r="H757" s="552"/>
      <c r="K757" s="627">
        <v>0.75868044333335993</v>
      </c>
    </row>
    <row r="758" spans="1:11" x14ac:dyDescent="0.2">
      <c r="A758" s="627">
        <v>0.75902766533335997</v>
      </c>
      <c r="D758" s="540" t="s">
        <v>285</v>
      </c>
      <c r="F758" s="548"/>
      <c r="H758" s="552"/>
      <c r="K758" s="627">
        <v>0.75902766533335997</v>
      </c>
    </row>
    <row r="759" spans="1:11" x14ac:dyDescent="0.2">
      <c r="A759" s="627">
        <v>0.75937488733336</v>
      </c>
      <c r="D759" s="540" t="s">
        <v>310</v>
      </c>
      <c r="F759" s="548"/>
      <c r="H759" s="552"/>
      <c r="K759" s="627">
        <v>0.75937488733336</v>
      </c>
    </row>
    <row r="760" spans="1:11" x14ac:dyDescent="0.2">
      <c r="A760" s="627">
        <v>0.75972210933336004</v>
      </c>
      <c r="D760" s="540"/>
      <c r="F760" s="548"/>
      <c r="H760" s="552"/>
      <c r="K760" s="627">
        <v>0.75972210933336004</v>
      </c>
    </row>
    <row r="761" spans="1:11" x14ac:dyDescent="0.2">
      <c r="A761" s="627">
        <v>0.76006933133336008</v>
      </c>
      <c r="D761" s="540"/>
      <c r="F761" s="548"/>
      <c r="H761" s="552"/>
      <c r="K761" s="627">
        <v>0.76006933133336008</v>
      </c>
    </row>
    <row r="762" spans="1:11" ht="15" x14ac:dyDescent="0.25">
      <c r="A762" s="626">
        <v>0.76041655333336011</v>
      </c>
      <c r="B762" s="543" t="s">
        <v>286</v>
      </c>
      <c r="D762" s="540"/>
      <c r="F762" s="548"/>
      <c r="H762" s="552"/>
      <c r="K762" s="626">
        <v>0.76041655333336011</v>
      </c>
    </row>
    <row r="763" spans="1:11" x14ac:dyDescent="0.2">
      <c r="A763" s="627">
        <v>0.76076377533336015</v>
      </c>
      <c r="B763" s="545" t="s">
        <v>310</v>
      </c>
      <c r="D763" s="542"/>
      <c r="F763" s="548"/>
      <c r="H763" s="552" t="s">
        <v>311</v>
      </c>
      <c r="K763" s="627">
        <v>0.76076377533336015</v>
      </c>
    </row>
    <row r="764" spans="1:11" ht="15" x14ac:dyDescent="0.25">
      <c r="A764" s="627">
        <v>0.76111099733336018</v>
      </c>
      <c r="D764" s="548" t="s">
        <v>1</v>
      </c>
      <c r="F764" s="548"/>
      <c r="H764" s="631" t="s">
        <v>312</v>
      </c>
      <c r="K764" s="627">
        <v>0.76111099733336018</v>
      </c>
    </row>
    <row r="765" spans="1:11" x14ac:dyDescent="0.2">
      <c r="A765" s="627">
        <v>0.76145821933336022</v>
      </c>
      <c r="D765" s="548" t="s">
        <v>313</v>
      </c>
      <c r="F765" s="548"/>
      <c r="H765" s="552"/>
      <c r="K765" s="627">
        <v>0.76145821933336022</v>
      </c>
    </row>
    <row r="766" spans="1:11" x14ac:dyDescent="0.2">
      <c r="A766" s="627">
        <v>0.76180544133336026</v>
      </c>
      <c r="D766" s="567"/>
      <c r="F766" s="548"/>
      <c r="H766" s="552"/>
      <c r="K766" s="627">
        <v>0.76180544133336026</v>
      </c>
    </row>
    <row r="767" spans="1:11" x14ac:dyDescent="0.2">
      <c r="A767" s="627">
        <v>0.76215266333336029</v>
      </c>
      <c r="D767" s="568"/>
      <c r="F767" s="548"/>
      <c r="H767" s="552"/>
      <c r="K767" s="627">
        <v>0.76215266333336029</v>
      </c>
    </row>
    <row r="768" spans="1:11" x14ac:dyDescent="0.2">
      <c r="A768" s="627">
        <v>0.76249988533336033</v>
      </c>
      <c r="D768" s="568"/>
      <c r="F768" s="548"/>
      <c r="H768" s="552"/>
      <c r="K768" s="627">
        <v>0.76249988533336033</v>
      </c>
    </row>
    <row r="769" spans="1:11" x14ac:dyDescent="0.2">
      <c r="A769" s="627">
        <v>0.76284710733336036</v>
      </c>
      <c r="D769" s="569"/>
      <c r="F769" s="548"/>
      <c r="H769" s="552"/>
      <c r="K769" s="627">
        <v>0.76284710733336036</v>
      </c>
    </row>
    <row r="770" spans="1:11" x14ac:dyDescent="0.2">
      <c r="A770" s="627">
        <v>0.7631943293333604</v>
      </c>
      <c r="D770" s="540" t="s">
        <v>285</v>
      </c>
      <c r="F770" s="548"/>
      <c r="H770" s="552"/>
      <c r="K770" s="627">
        <v>0.7631943293333604</v>
      </c>
    </row>
    <row r="771" spans="1:11" x14ac:dyDescent="0.2">
      <c r="A771" s="627">
        <v>0.76354155133336044</v>
      </c>
      <c r="D771" s="540" t="s">
        <v>314</v>
      </c>
      <c r="F771" s="548"/>
      <c r="H771" s="552"/>
      <c r="K771" s="627">
        <v>0.76354155133336044</v>
      </c>
    </row>
    <row r="772" spans="1:11" ht="15" x14ac:dyDescent="0.25">
      <c r="A772" s="626">
        <v>0.76388877333336047</v>
      </c>
      <c r="D772" s="540"/>
      <c r="F772" s="548"/>
      <c r="H772" s="552"/>
      <c r="K772" s="626">
        <v>0.76388877333336047</v>
      </c>
    </row>
    <row r="773" spans="1:11" x14ac:dyDescent="0.2">
      <c r="A773" s="627">
        <v>0.76423599533336051</v>
      </c>
      <c r="D773" s="540"/>
      <c r="F773" s="548"/>
      <c r="H773" s="552"/>
      <c r="K773" s="627">
        <v>0.76423599533336051</v>
      </c>
    </row>
    <row r="774" spans="1:11" x14ac:dyDescent="0.2">
      <c r="A774" s="627">
        <v>0.76458321733336054</v>
      </c>
      <c r="B774" s="543" t="s">
        <v>286</v>
      </c>
      <c r="D774" s="540"/>
      <c r="F774" s="548"/>
      <c r="H774" s="561"/>
      <c r="K774" s="627">
        <v>0.76458321733336054</v>
      </c>
    </row>
    <row r="775" spans="1:11" x14ac:dyDescent="0.2">
      <c r="A775" s="627">
        <v>0.76493043933336058</v>
      </c>
      <c r="B775" s="545" t="s">
        <v>314</v>
      </c>
      <c r="D775" s="542"/>
      <c r="F775" s="548"/>
      <c r="H775" s="552"/>
      <c r="K775" s="627">
        <v>0.76493043933336058</v>
      </c>
    </row>
    <row r="776" spans="1:11" x14ac:dyDescent="0.2">
      <c r="A776" s="627">
        <v>0.76527766133336061</v>
      </c>
      <c r="D776" s="548" t="s">
        <v>1</v>
      </c>
      <c r="F776" s="548"/>
      <c r="H776" s="552"/>
      <c r="K776" s="627">
        <v>0.76527766133336061</v>
      </c>
    </row>
    <row r="777" spans="1:11" x14ac:dyDescent="0.2">
      <c r="A777" s="627">
        <v>0.76562488333336065</v>
      </c>
      <c r="D777" s="548" t="s">
        <v>288</v>
      </c>
      <c r="F777" s="548"/>
      <c r="H777" s="552"/>
      <c r="K777" s="627">
        <v>0.76562488333336065</v>
      </c>
    </row>
    <row r="778" spans="1:11" x14ac:dyDescent="0.2">
      <c r="A778" s="627">
        <v>0.76597210533336069</v>
      </c>
      <c r="D778" s="567"/>
      <c r="F778" s="548"/>
      <c r="H778" s="552"/>
      <c r="K778" s="627">
        <v>0.76597210533336069</v>
      </c>
    </row>
    <row r="779" spans="1:11" x14ac:dyDescent="0.2">
      <c r="A779" s="627">
        <v>0.76631932733336072</v>
      </c>
      <c r="D779" s="568"/>
      <c r="F779" s="548"/>
      <c r="H779" s="552"/>
      <c r="K779" s="627">
        <v>0.76631932733336072</v>
      </c>
    </row>
    <row r="780" spans="1:11" x14ac:dyDescent="0.2">
      <c r="A780" s="627">
        <v>0.76666654933336076</v>
      </c>
      <c r="D780" s="568"/>
      <c r="F780" s="548"/>
      <c r="H780" s="552"/>
      <c r="K780" s="627">
        <v>0.76666654933336076</v>
      </c>
    </row>
    <row r="781" spans="1:11" x14ac:dyDescent="0.2">
      <c r="A781" s="627">
        <v>0.76701377133336079</v>
      </c>
      <c r="D781" s="569"/>
      <c r="F781" s="548"/>
      <c r="H781" s="552"/>
      <c r="K781" s="627">
        <v>0.76701377133336079</v>
      </c>
    </row>
    <row r="782" spans="1:11" ht="15" x14ac:dyDescent="0.25">
      <c r="A782" s="626">
        <v>0.76736099333336083</v>
      </c>
      <c r="D782" s="540" t="s">
        <v>285</v>
      </c>
      <c r="F782" s="557"/>
      <c r="H782" s="552"/>
      <c r="K782" s="626">
        <v>0.76736099333336083</v>
      </c>
    </row>
    <row r="783" spans="1:11" x14ac:dyDescent="0.2">
      <c r="A783" s="627">
        <v>0.76770821533336087</v>
      </c>
      <c r="D783" s="540" t="s">
        <v>308</v>
      </c>
      <c r="F783" s="548"/>
      <c r="H783" s="552"/>
      <c r="K783" s="627">
        <v>0.76770821533336087</v>
      </c>
    </row>
    <row r="784" spans="1:11" x14ac:dyDescent="0.2">
      <c r="A784" s="627">
        <v>0.7680554373333609</v>
      </c>
      <c r="B784" s="543" t="s">
        <v>294</v>
      </c>
      <c r="D784" s="540"/>
      <c r="F784" s="548"/>
      <c r="H784" s="552"/>
      <c r="K784" s="627">
        <v>0.7680554373333609</v>
      </c>
    </row>
    <row r="785" spans="1:11" x14ac:dyDescent="0.2">
      <c r="A785" s="627">
        <v>0.76840265933336094</v>
      </c>
      <c r="B785" s="544" t="s">
        <v>308</v>
      </c>
      <c r="D785" s="540"/>
      <c r="F785" s="548"/>
      <c r="H785" s="552"/>
      <c r="K785" s="627">
        <v>0.76840265933336094</v>
      </c>
    </row>
    <row r="786" spans="1:11" x14ac:dyDescent="0.2">
      <c r="A786" s="627">
        <v>0.76874988133336097</v>
      </c>
      <c r="B786" s="544"/>
      <c r="D786" s="540"/>
      <c r="F786" s="548"/>
      <c r="H786" s="552"/>
      <c r="K786" s="627">
        <v>0.76874988133336097</v>
      </c>
    </row>
    <row r="787" spans="1:11" x14ac:dyDescent="0.2">
      <c r="A787" s="627">
        <v>0.76909710333336101</v>
      </c>
      <c r="B787" s="545"/>
      <c r="D787" s="542"/>
      <c r="F787" s="548"/>
      <c r="H787" s="552"/>
      <c r="K787" s="627">
        <v>0.76909710333336101</v>
      </c>
    </row>
    <row r="788" spans="1:11" x14ac:dyDescent="0.2">
      <c r="A788" s="627">
        <v>0.76944432533336105</v>
      </c>
      <c r="D788" s="552" t="s">
        <v>1</v>
      </c>
      <c r="F788" s="548"/>
      <c r="H788" s="552"/>
      <c r="K788" s="627">
        <v>0.76944432533336105</v>
      </c>
    </row>
    <row r="789" spans="1:11" x14ac:dyDescent="0.2">
      <c r="A789" s="627">
        <v>0.76979154733336108</v>
      </c>
      <c r="D789" s="552" t="s">
        <v>295</v>
      </c>
      <c r="F789" s="548"/>
      <c r="H789" s="552"/>
      <c r="K789" s="627">
        <v>0.76979154733336108</v>
      </c>
    </row>
    <row r="790" spans="1:11" x14ac:dyDescent="0.2">
      <c r="A790" s="627">
        <v>0.77013876933336112</v>
      </c>
      <c r="D790" s="567"/>
      <c r="F790" s="548"/>
      <c r="H790" s="552"/>
      <c r="K790" s="627">
        <v>0.77013876933336112</v>
      </c>
    </row>
    <row r="791" spans="1:11" x14ac:dyDescent="0.2">
      <c r="A791" s="627">
        <v>0.77048599133336115</v>
      </c>
      <c r="D791" s="568"/>
      <c r="F791" s="548"/>
      <c r="H791" s="553" t="s">
        <v>274</v>
      </c>
      <c r="K791" s="627">
        <v>0.77048599133336115</v>
      </c>
    </row>
    <row r="792" spans="1:11" ht="15" x14ac:dyDescent="0.25">
      <c r="A792" s="626">
        <v>0.77083321333336119</v>
      </c>
      <c r="D792" s="568"/>
      <c r="F792" s="548"/>
      <c r="H792" s="552"/>
      <c r="K792" s="626">
        <v>0.77083321333336119</v>
      </c>
    </row>
    <row r="793" spans="1:11" x14ac:dyDescent="0.2">
      <c r="A793" s="627">
        <v>0.77118043533336122</v>
      </c>
      <c r="D793" s="569"/>
      <c r="F793" s="548"/>
      <c r="H793" s="552"/>
      <c r="K793" s="627">
        <v>0.77118043533336122</v>
      </c>
    </row>
    <row r="794" spans="1:11" x14ac:dyDescent="0.2">
      <c r="A794" s="627">
        <v>0.77152765733336126</v>
      </c>
      <c r="D794" s="540" t="s">
        <v>285</v>
      </c>
      <c r="F794" s="548"/>
      <c r="H794" s="552"/>
      <c r="K794" s="627">
        <v>0.77152765733336126</v>
      </c>
    </row>
    <row r="795" spans="1:11" x14ac:dyDescent="0.2">
      <c r="A795" s="627">
        <v>0.7718748793333613</v>
      </c>
      <c r="D795" s="540" t="s">
        <v>310</v>
      </c>
      <c r="F795" s="548"/>
      <c r="H795" s="552"/>
      <c r="K795" s="627">
        <v>0.7718748793333613</v>
      </c>
    </row>
    <row r="796" spans="1:11" ht="15" x14ac:dyDescent="0.25">
      <c r="A796" s="627">
        <v>0.77222210133336133</v>
      </c>
      <c r="D796" s="540"/>
      <c r="F796" s="548"/>
      <c r="H796" s="631" t="s">
        <v>281</v>
      </c>
      <c r="K796" s="627">
        <v>0.77222210133336133</v>
      </c>
    </row>
    <row r="797" spans="1:11" x14ac:dyDescent="0.2">
      <c r="A797" s="627">
        <v>0.77256932333336137</v>
      </c>
      <c r="D797" s="540"/>
      <c r="F797" s="548"/>
      <c r="H797" s="552"/>
      <c r="K797" s="627">
        <v>0.77256932333336137</v>
      </c>
    </row>
    <row r="798" spans="1:11" x14ac:dyDescent="0.2">
      <c r="A798" s="627">
        <v>0.7729165453333614</v>
      </c>
      <c r="B798" s="543" t="s">
        <v>294</v>
      </c>
      <c r="D798" s="540"/>
      <c r="F798" s="548"/>
      <c r="H798" s="561"/>
      <c r="K798" s="627">
        <v>0.7729165453333614</v>
      </c>
    </row>
    <row r="799" spans="1:11" x14ac:dyDescent="0.2">
      <c r="A799" s="627">
        <v>0.77326376733336144</v>
      </c>
      <c r="B799" s="545" t="s">
        <v>310</v>
      </c>
      <c r="D799" s="542"/>
      <c r="F799" s="548"/>
      <c r="H799" s="552"/>
      <c r="K799" s="627">
        <v>0.77326376733336144</v>
      </c>
    </row>
    <row r="800" spans="1:11" x14ac:dyDescent="0.2">
      <c r="A800" s="627">
        <v>0.77361098933336148</v>
      </c>
      <c r="D800" s="552" t="s">
        <v>1</v>
      </c>
      <c r="F800" s="548"/>
      <c r="H800" s="552"/>
      <c r="K800" s="627">
        <v>0.77361098933336148</v>
      </c>
    </row>
    <row r="801" spans="1:11" x14ac:dyDescent="0.2">
      <c r="A801" s="627">
        <v>0.77395821133336151</v>
      </c>
      <c r="D801" s="552" t="s">
        <v>295</v>
      </c>
      <c r="F801" s="548"/>
      <c r="H801" s="552"/>
      <c r="K801" s="627">
        <v>0.77395821133336151</v>
      </c>
    </row>
    <row r="802" spans="1:11" ht="15" x14ac:dyDescent="0.25">
      <c r="A802" s="626">
        <v>0.77430543333336155</v>
      </c>
      <c r="D802" s="567"/>
      <c r="F802" s="548"/>
      <c r="H802" s="552"/>
      <c r="K802" s="626">
        <v>0.77430543333336155</v>
      </c>
    </row>
    <row r="803" spans="1:11" x14ac:dyDescent="0.2">
      <c r="A803" s="627">
        <v>0.77465265533336158</v>
      </c>
      <c r="D803" s="568"/>
      <c r="F803" s="548"/>
      <c r="H803" s="552"/>
      <c r="K803" s="627">
        <v>0.77465265533336158</v>
      </c>
    </row>
    <row r="804" spans="1:11" x14ac:dyDescent="0.2">
      <c r="A804" s="627">
        <v>0.77499987733336162</v>
      </c>
      <c r="D804" s="568"/>
      <c r="F804" s="548"/>
      <c r="H804" s="552"/>
      <c r="K804" s="627">
        <v>0.77499987733336162</v>
      </c>
    </row>
    <row r="805" spans="1:11" x14ac:dyDescent="0.2">
      <c r="A805" s="627">
        <v>0.77534709933336166</v>
      </c>
      <c r="D805" s="569"/>
      <c r="F805" s="548"/>
      <c r="H805" s="552"/>
      <c r="K805" s="627">
        <v>0.77534709933336166</v>
      </c>
    </row>
    <row r="806" spans="1:11" x14ac:dyDescent="0.2">
      <c r="A806" s="627">
        <v>0.77569432133336169</v>
      </c>
      <c r="D806" s="540" t="s">
        <v>285</v>
      </c>
      <c r="F806" s="548"/>
      <c r="H806" s="552"/>
      <c r="K806" s="627">
        <v>0.77569432133336169</v>
      </c>
    </row>
    <row r="807" spans="1:11" x14ac:dyDescent="0.2">
      <c r="A807" s="627">
        <v>0.77604154333336173</v>
      </c>
      <c r="D807" s="540" t="s">
        <v>314</v>
      </c>
      <c r="F807" s="548"/>
      <c r="H807" s="552"/>
      <c r="K807" s="627">
        <v>0.77604154333336173</v>
      </c>
    </row>
    <row r="808" spans="1:11" x14ac:dyDescent="0.2">
      <c r="A808" s="627">
        <v>0.77638876533336176</v>
      </c>
      <c r="D808" s="540"/>
      <c r="F808" s="548"/>
      <c r="H808" s="552"/>
      <c r="K808" s="627">
        <v>0.77638876533336176</v>
      </c>
    </row>
    <row r="809" spans="1:11" x14ac:dyDescent="0.2">
      <c r="A809" s="627">
        <v>0.7767359873333618</v>
      </c>
      <c r="D809" s="540"/>
      <c r="F809" s="548"/>
      <c r="H809" s="552"/>
      <c r="K809" s="627">
        <v>0.7767359873333618</v>
      </c>
    </row>
    <row r="810" spans="1:11" x14ac:dyDescent="0.2">
      <c r="A810" s="627">
        <v>0.77708320933336184</v>
      </c>
      <c r="B810" s="543" t="s">
        <v>294</v>
      </c>
      <c r="D810" s="540"/>
      <c r="F810" s="548"/>
      <c r="H810" s="552"/>
      <c r="K810" s="627">
        <v>0.77708320933336184</v>
      </c>
    </row>
    <row r="811" spans="1:11" x14ac:dyDescent="0.2">
      <c r="A811" s="627">
        <v>0.77743043133336187</v>
      </c>
      <c r="B811" s="545" t="s">
        <v>314</v>
      </c>
      <c r="D811" s="542"/>
      <c r="F811" s="548"/>
      <c r="H811" s="552" t="s">
        <v>282</v>
      </c>
      <c r="K811" s="627">
        <v>0.77743043133336187</v>
      </c>
    </row>
    <row r="812" spans="1:11" ht="15" x14ac:dyDescent="0.25">
      <c r="A812" s="626">
        <v>0.77777765333336191</v>
      </c>
      <c r="D812" s="552" t="s">
        <v>1</v>
      </c>
      <c r="F812" s="548"/>
      <c r="H812" s="631" t="s">
        <v>283</v>
      </c>
      <c r="K812" s="626">
        <v>0.77777765333336191</v>
      </c>
    </row>
    <row r="813" spans="1:11" x14ac:dyDescent="0.2">
      <c r="A813" s="627">
        <v>0.77812487533336194</v>
      </c>
      <c r="D813" s="553" t="s">
        <v>315</v>
      </c>
      <c r="F813" s="548"/>
      <c r="H813" s="552"/>
      <c r="K813" s="627">
        <v>0.77812487533336194</v>
      </c>
    </row>
    <row r="814" spans="1:11" x14ac:dyDescent="0.2">
      <c r="A814" s="627">
        <v>0.77847209733336198</v>
      </c>
      <c r="F814" s="548"/>
      <c r="H814" s="552"/>
      <c r="K814" s="627">
        <v>0.77847209733336198</v>
      </c>
    </row>
    <row r="815" spans="1:11" x14ac:dyDescent="0.2">
      <c r="A815" s="627">
        <v>0.77881931933336201</v>
      </c>
      <c r="F815" s="548"/>
      <c r="H815" s="552"/>
      <c r="K815" s="627">
        <v>0.77881931933336201</v>
      </c>
    </row>
    <row r="816" spans="1:11" x14ac:dyDescent="0.2">
      <c r="A816" s="627">
        <v>0.77916654133336205</v>
      </c>
      <c r="F816" s="548"/>
      <c r="H816" s="552"/>
      <c r="K816" s="627">
        <v>0.77916654133336205</v>
      </c>
    </row>
    <row r="817" spans="1:11" x14ac:dyDescent="0.2">
      <c r="A817" s="627">
        <v>0.77951376333336209</v>
      </c>
      <c r="F817" s="548"/>
      <c r="H817" s="552"/>
      <c r="K817" s="627">
        <v>0.77951376333336209</v>
      </c>
    </row>
    <row r="818" spans="1:11" x14ac:dyDescent="0.2">
      <c r="A818" s="627">
        <v>0.77986098533336212</v>
      </c>
      <c r="F818" s="548"/>
      <c r="H818" s="552"/>
      <c r="K818" s="627">
        <v>0.77986098533336212</v>
      </c>
    </row>
    <row r="819" spans="1:11" x14ac:dyDescent="0.2">
      <c r="A819" s="627">
        <v>0.78020820733336216</v>
      </c>
      <c r="F819" s="548"/>
      <c r="H819" s="552"/>
      <c r="K819" s="627">
        <v>0.78020820733336216</v>
      </c>
    </row>
    <row r="820" spans="1:11" x14ac:dyDescent="0.2">
      <c r="A820" s="627">
        <v>0.78055542933336219</v>
      </c>
      <c r="F820" s="548"/>
      <c r="H820" s="552"/>
      <c r="K820" s="627">
        <v>0.78055542933336219</v>
      </c>
    </row>
    <row r="821" spans="1:11" x14ac:dyDescent="0.2">
      <c r="A821" s="627">
        <v>0.78090265133336223</v>
      </c>
      <c r="F821" s="548"/>
      <c r="H821" s="553"/>
      <c r="K821" s="627">
        <v>0.78090265133336223</v>
      </c>
    </row>
    <row r="822" spans="1:11" ht="15" x14ac:dyDescent="0.25">
      <c r="A822" s="626">
        <v>0.78124987333336227</v>
      </c>
      <c r="B822" s="550" t="s">
        <v>15</v>
      </c>
      <c r="F822" s="548"/>
      <c r="H822" s="630"/>
      <c r="K822" s="626">
        <v>0.78124987333336227</v>
      </c>
    </row>
    <row r="823" spans="1:11" x14ac:dyDescent="0.2">
      <c r="A823" s="627">
        <v>0.7815970953333623</v>
      </c>
      <c r="B823" s="552" t="s">
        <v>243</v>
      </c>
      <c r="F823" s="548"/>
      <c r="H823" s="630"/>
      <c r="K823" s="627">
        <v>0.7815970953333623</v>
      </c>
    </row>
    <row r="824" spans="1:11" x14ac:dyDescent="0.2">
      <c r="A824" s="627">
        <v>0.78194431733336234</v>
      </c>
      <c r="B824" s="552" t="s">
        <v>251</v>
      </c>
      <c r="F824" s="548"/>
      <c r="H824" s="630"/>
      <c r="K824" s="627">
        <v>0.78194431733336234</v>
      </c>
    </row>
    <row r="825" spans="1:11" x14ac:dyDescent="0.2">
      <c r="A825" s="627">
        <v>0.78229153933336237</v>
      </c>
      <c r="B825" s="553"/>
      <c r="F825" s="548"/>
      <c r="H825" s="630"/>
      <c r="K825" s="627">
        <v>0.78229153933336237</v>
      </c>
    </row>
    <row r="826" spans="1:11" x14ac:dyDescent="0.2">
      <c r="A826" s="627">
        <v>0.78263876133336241</v>
      </c>
      <c r="F826" s="548"/>
      <c r="H826" s="630"/>
      <c r="K826" s="627">
        <v>0.78263876133336241</v>
      </c>
    </row>
    <row r="827" spans="1:11" x14ac:dyDescent="0.2">
      <c r="A827" s="627">
        <v>0.78298598333336245</v>
      </c>
      <c r="F827" s="548"/>
      <c r="H827" s="630"/>
      <c r="K827" s="627">
        <v>0.78298598333336245</v>
      </c>
    </row>
    <row r="828" spans="1:11" ht="15" x14ac:dyDescent="0.25">
      <c r="A828" s="627">
        <v>0.78333320533336248</v>
      </c>
      <c r="F828" s="548"/>
      <c r="H828" s="632" t="s">
        <v>284</v>
      </c>
      <c r="K828" s="627">
        <v>0.78333320533336248</v>
      </c>
    </row>
    <row r="829" spans="1:11" x14ac:dyDescent="0.2">
      <c r="A829" s="627">
        <v>0.78368042733336252</v>
      </c>
      <c r="F829" s="548"/>
      <c r="H829" s="630"/>
      <c r="K829" s="627">
        <v>0.78368042733336252</v>
      </c>
    </row>
    <row r="830" spans="1:11" x14ac:dyDescent="0.2">
      <c r="A830" s="627">
        <v>0.78402764933336255</v>
      </c>
      <c r="F830" s="557"/>
      <c r="H830" s="630"/>
      <c r="K830" s="627">
        <v>0.78402764933336255</v>
      </c>
    </row>
    <row r="831" spans="1:11" x14ac:dyDescent="0.2">
      <c r="A831" s="627">
        <v>0.78437487133336259</v>
      </c>
      <c r="F831" s="548"/>
      <c r="H831" s="630"/>
      <c r="K831" s="627">
        <v>0.78437487133336259</v>
      </c>
    </row>
    <row r="832" spans="1:11" ht="15" x14ac:dyDescent="0.25">
      <c r="A832" s="626">
        <v>0.78472209333336262</v>
      </c>
      <c r="F832" s="548"/>
      <c r="H832" s="630"/>
      <c r="K832" s="626">
        <v>0.78472209333336262</v>
      </c>
    </row>
    <row r="833" spans="1:11" x14ac:dyDescent="0.2">
      <c r="A833" s="627">
        <v>0.78506931533336266</v>
      </c>
      <c r="F833" s="548"/>
      <c r="H833" s="630"/>
      <c r="K833" s="627">
        <v>0.78506931533336266</v>
      </c>
    </row>
    <row r="834" spans="1:11" x14ac:dyDescent="0.2">
      <c r="A834" s="627">
        <v>0.7854165373333627</v>
      </c>
      <c r="D834" s="567"/>
      <c r="F834" s="548"/>
      <c r="H834" s="630"/>
      <c r="K834" s="627">
        <v>0.7854165373333627</v>
      </c>
    </row>
    <row r="835" spans="1:11" x14ac:dyDescent="0.2">
      <c r="A835" s="627">
        <v>0.78576375933336273</v>
      </c>
      <c r="D835" s="569"/>
      <c r="F835" s="548"/>
      <c r="H835" s="630"/>
      <c r="K835" s="627">
        <v>0.78576375933336273</v>
      </c>
    </row>
    <row r="836" spans="1:11" x14ac:dyDescent="0.2">
      <c r="A836" s="627">
        <v>0.78611098133336277</v>
      </c>
      <c r="D836" s="540" t="s">
        <v>316</v>
      </c>
      <c r="F836" s="548"/>
      <c r="H836" s="630"/>
      <c r="K836" s="627">
        <v>0.78611098133336277</v>
      </c>
    </row>
    <row r="837" spans="1:11" x14ac:dyDescent="0.2">
      <c r="A837" s="627">
        <v>0.7864582033333628</v>
      </c>
      <c r="D837" s="540" t="s">
        <v>260</v>
      </c>
      <c r="F837" s="548"/>
      <c r="H837" s="630"/>
      <c r="K837" s="627">
        <v>0.7864582033333628</v>
      </c>
    </row>
    <row r="838" spans="1:11" x14ac:dyDescent="0.2">
      <c r="A838" s="627">
        <v>0.78680542533336284</v>
      </c>
      <c r="B838" s="543" t="s">
        <v>317</v>
      </c>
      <c r="D838" s="540"/>
      <c r="F838" s="548"/>
      <c r="K838" s="627">
        <v>0.78680542533336284</v>
      </c>
    </row>
    <row r="839" spans="1:11" x14ac:dyDescent="0.2">
      <c r="A839" s="627">
        <v>0.78715264733336288</v>
      </c>
      <c r="B839" s="544" t="s">
        <v>260</v>
      </c>
      <c r="D839" s="540"/>
      <c r="F839" s="548"/>
      <c r="K839" s="627">
        <v>0.78715264733336288</v>
      </c>
    </row>
    <row r="840" spans="1:11" x14ac:dyDescent="0.2">
      <c r="A840" s="627">
        <v>0.78749986933336291</v>
      </c>
      <c r="B840" s="544"/>
      <c r="D840" s="540"/>
      <c r="F840" s="548"/>
      <c r="K840" s="627">
        <v>0.78749986933336291</v>
      </c>
    </row>
    <row r="841" spans="1:11" x14ac:dyDescent="0.2">
      <c r="A841" s="627">
        <v>0.78784709133336295</v>
      </c>
      <c r="B841" s="545"/>
      <c r="D841" s="542"/>
      <c r="F841" s="548"/>
      <c r="K841" s="627">
        <v>0.78784709133336295</v>
      </c>
    </row>
    <row r="842" spans="1:11" ht="15" x14ac:dyDescent="0.25">
      <c r="A842" s="626">
        <v>0.78819431333336298</v>
      </c>
      <c r="D842" s="548" t="s">
        <v>10</v>
      </c>
      <c r="F842" s="548"/>
      <c r="K842" s="626">
        <v>0.78819431333336298</v>
      </c>
    </row>
    <row r="843" spans="1:11" x14ac:dyDescent="0.2">
      <c r="A843" s="627">
        <v>0.78854153533336302</v>
      </c>
      <c r="D843" s="548" t="s">
        <v>309</v>
      </c>
      <c r="F843" s="548"/>
      <c r="K843" s="627">
        <v>0.78854153533336302</v>
      </c>
    </row>
    <row r="844" spans="1:11" x14ac:dyDescent="0.2">
      <c r="A844" s="627">
        <v>0.78888875733336306</v>
      </c>
      <c r="D844" s="567"/>
      <c r="F844" s="548"/>
      <c r="K844" s="627">
        <v>0.78888875733336306</v>
      </c>
    </row>
    <row r="845" spans="1:11" x14ac:dyDescent="0.2">
      <c r="A845" s="627">
        <v>0.78923597933336309</v>
      </c>
      <c r="D845" s="569"/>
      <c r="F845" s="548"/>
      <c r="H845" s="630"/>
      <c r="K845" s="627">
        <v>0.78923597933336309</v>
      </c>
    </row>
    <row r="846" spans="1:11" x14ac:dyDescent="0.2">
      <c r="A846" s="627">
        <v>0.78958320133336313</v>
      </c>
      <c r="D846" s="540" t="s">
        <v>316</v>
      </c>
      <c r="F846" s="548"/>
      <c r="H846" s="630"/>
      <c r="K846" s="627">
        <v>0.78958320133336313</v>
      </c>
    </row>
    <row r="847" spans="1:11" x14ac:dyDescent="0.2">
      <c r="A847" s="627">
        <v>0.78993042333336316</v>
      </c>
      <c r="D847" s="540" t="s">
        <v>262</v>
      </c>
      <c r="F847" s="548"/>
      <c r="H847" s="630"/>
      <c r="K847" s="627">
        <v>0.78993042333336316</v>
      </c>
    </row>
    <row r="848" spans="1:11" x14ac:dyDescent="0.2">
      <c r="A848" s="627">
        <v>0.7902776453333632</v>
      </c>
      <c r="D848" s="540"/>
      <c r="F848" s="548"/>
      <c r="H848" s="630"/>
      <c r="K848" s="627">
        <v>0.7902776453333632</v>
      </c>
    </row>
    <row r="849" spans="1:11" x14ac:dyDescent="0.2">
      <c r="A849" s="627">
        <v>0.79062486733336323</v>
      </c>
      <c r="D849" s="540"/>
      <c r="F849" s="548"/>
      <c r="H849" s="630"/>
      <c r="K849" s="627">
        <v>0.79062486733336323</v>
      </c>
    </row>
    <row r="850" spans="1:11" x14ac:dyDescent="0.2">
      <c r="A850" s="627">
        <v>0.79097208933336327</v>
      </c>
      <c r="B850" s="543" t="s">
        <v>317</v>
      </c>
      <c r="D850" s="540"/>
      <c r="F850" s="548"/>
      <c r="H850" s="630"/>
      <c r="K850" s="627">
        <v>0.79097208933336327</v>
      </c>
    </row>
    <row r="851" spans="1:11" x14ac:dyDescent="0.2">
      <c r="A851" s="627">
        <v>0.79131931133336331</v>
      </c>
      <c r="B851" s="545" t="s">
        <v>262</v>
      </c>
      <c r="D851" s="542"/>
      <c r="F851" s="548"/>
      <c r="K851" s="627">
        <v>0.79131931133336331</v>
      </c>
    </row>
    <row r="852" spans="1:11" ht="15" x14ac:dyDescent="0.25">
      <c r="A852" s="626">
        <v>0.79166653333336334</v>
      </c>
      <c r="D852" s="548" t="s">
        <v>10</v>
      </c>
      <c r="F852" s="548"/>
      <c r="K852" s="626">
        <v>0.79166653333336334</v>
      </c>
    </row>
    <row r="853" spans="1:11" x14ac:dyDescent="0.2">
      <c r="A853" s="627">
        <v>0.79201375533336338</v>
      </c>
      <c r="D853" s="549" t="s">
        <v>318</v>
      </c>
      <c r="F853" s="548"/>
      <c r="K853" s="627">
        <v>0.79201375533336338</v>
      </c>
    </row>
    <row r="854" spans="1:11" x14ac:dyDescent="0.2">
      <c r="A854" s="627">
        <v>0.79236097733336341</v>
      </c>
      <c r="F854" s="548"/>
      <c r="K854" s="627">
        <v>0.79236097733336341</v>
      </c>
    </row>
    <row r="855" spans="1:11" x14ac:dyDescent="0.2">
      <c r="A855" s="627">
        <v>0.79270819933336345</v>
      </c>
      <c r="D855" s="567"/>
      <c r="F855" s="548"/>
      <c r="K855" s="627">
        <v>0.79270819933336345</v>
      </c>
    </row>
    <row r="856" spans="1:11" x14ac:dyDescent="0.2">
      <c r="A856" s="627">
        <v>0.79305542133336349</v>
      </c>
      <c r="D856" s="569"/>
      <c r="F856" s="548"/>
      <c r="K856" s="627">
        <v>0.79305542133336349</v>
      </c>
    </row>
    <row r="857" spans="1:11" x14ac:dyDescent="0.2">
      <c r="A857" s="627">
        <v>0.79340264333336352</v>
      </c>
      <c r="D857" s="540" t="s">
        <v>316</v>
      </c>
      <c r="F857" s="548"/>
      <c r="K857" s="627">
        <v>0.79340264333336352</v>
      </c>
    </row>
    <row r="858" spans="1:11" x14ac:dyDescent="0.2">
      <c r="A858" s="627">
        <v>0.79374986533336356</v>
      </c>
      <c r="D858" s="540" t="s">
        <v>264</v>
      </c>
      <c r="F858" s="548"/>
      <c r="K858" s="627">
        <v>0.79374986533336356</v>
      </c>
    </row>
    <row r="859" spans="1:11" x14ac:dyDescent="0.2">
      <c r="A859" s="627">
        <v>0.79409708733336359</v>
      </c>
      <c r="D859" s="540"/>
      <c r="F859" s="548"/>
      <c r="K859" s="627">
        <v>0.79409708733336359</v>
      </c>
    </row>
    <row r="860" spans="1:11" x14ac:dyDescent="0.2">
      <c r="A860" s="627">
        <v>0.79444430933336363</v>
      </c>
      <c r="D860" s="540"/>
      <c r="F860" s="548"/>
      <c r="K860" s="627">
        <v>0.79444430933336363</v>
      </c>
    </row>
    <row r="861" spans="1:11" x14ac:dyDescent="0.2">
      <c r="A861" s="627">
        <v>0.79479153133336367</v>
      </c>
      <c r="B861" s="543" t="s">
        <v>317</v>
      </c>
      <c r="D861" s="540"/>
      <c r="F861" s="548"/>
      <c r="K861" s="627">
        <v>0.79479153133336367</v>
      </c>
    </row>
    <row r="862" spans="1:11" ht="15" x14ac:dyDescent="0.25">
      <c r="A862" s="626">
        <v>0.7951387533333637</v>
      </c>
      <c r="B862" s="545" t="s">
        <v>264</v>
      </c>
      <c r="D862" s="542"/>
      <c r="F862" s="548"/>
      <c r="K862" s="626">
        <v>0.7951387533333637</v>
      </c>
    </row>
    <row r="863" spans="1:11" x14ac:dyDescent="0.2">
      <c r="A863" s="627">
        <v>0.79548597533336374</v>
      </c>
      <c r="D863" s="548" t="s">
        <v>10</v>
      </c>
      <c r="F863" s="548"/>
      <c r="K863" s="627">
        <v>0.79548597533336374</v>
      </c>
    </row>
    <row r="864" spans="1:11" x14ac:dyDescent="0.2">
      <c r="A864" s="627">
        <v>0.79583319733336377</v>
      </c>
      <c r="D864" s="549" t="s">
        <v>319</v>
      </c>
      <c r="F864" s="548"/>
      <c r="K864" s="627">
        <v>0.79583319733336377</v>
      </c>
    </row>
    <row r="865" spans="1:11" x14ac:dyDescent="0.2">
      <c r="A865" s="627">
        <v>0.79618041933336381</v>
      </c>
      <c r="F865" s="548"/>
      <c r="K865" s="627">
        <v>0.79618041933336381</v>
      </c>
    </row>
    <row r="866" spans="1:11" x14ac:dyDescent="0.2">
      <c r="A866" s="627">
        <v>0.79652764133336384</v>
      </c>
      <c r="F866" s="547"/>
      <c r="G866" s="567"/>
      <c r="K866" s="627">
        <v>0.79652764133336384</v>
      </c>
    </row>
    <row r="867" spans="1:11" x14ac:dyDescent="0.2">
      <c r="A867" s="627">
        <v>0.79687486333336388</v>
      </c>
      <c r="F867" s="547"/>
      <c r="G867" s="568"/>
      <c r="K867" s="627">
        <v>0.79687486333336388</v>
      </c>
    </row>
    <row r="868" spans="1:11" x14ac:dyDescent="0.2">
      <c r="A868" s="627">
        <v>0.79722208533336392</v>
      </c>
      <c r="F868" s="547"/>
      <c r="G868" s="568"/>
      <c r="K868" s="627">
        <v>0.79722208533336392</v>
      </c>
    </row>
    <row r="869" spans="1:11" x14ac:dyDescent="0.2">
      <c r="A869" s="627">
        <v>0.79756930733336395</v>
      </c>
      <c r="F869" s="547"/>
      <c r="G869" s="568"/>
      <c r="K869" s="627">
        <v>0.79756930733336395</v>
      </c>
    </row>
    <row r="870" spans="1:11" x14ac:dyDescent="0.2">
      <c r="A870" s="627">
        <v>0.79791652933336399</v>
      </c>
      <c r="F870" s="547"/>
      <c r="G870" s="568"/>
      <c r="K870" s="627">
        <v>0.79791652933336399</v>
      </c>
    </row>
    <row r="871" spans="1:11" x14ac:dyDescent="0.2">
      <c r="A871" s="627">
        <v>0.79826375133336402</v>
      </c>
      <c r="F871" s="547"/>
      <c r="G871" s="569"/>
      <c r="K871" s="627">
        <v>0.79826375133336402</v>
      </c>
    </row>
    <row r="872" spans="1:11" ht="15" x14ac:dyDescent="0.25">
      <c r="A872" s="626">
        <v>0.79861097333336406</v>
      </c>
      <c r="F872" s="547"/>
      <c r="G872" s="540" t="s">
        <v>320</v>
      </c>
      <c r="K872" s="626">
        <v>0.79861097333336406</v>
      </c>
    </row>
    <row r="873" spans="1:11" x14ac:dyDescent="0.2">
      <c r="A873" s="627">
        <v>0.7989581953333641</v>
      </c>
      <c r="F873" s="547"/>
      <c r="G873" s="540" t="s">
        <v>321</v>
      </c>
      <c r="K873" s="627">
        <v>0.7989581953333641</v>
      </c>
    </row>
    <row r="874" spans="1:11" x14ac:dyDescent="0.2">
      <c r="A874" s="627">
        <v>0.79930541733336413</v>
      </c>
      <c r="D874" s="567"/>
      <c r="F874" s="547"/>
      <c r="G874" s="540"/>
      <c r="K874" s="627">
        <v>0.79930541733336413</v>
      </c>
    </row>
    <row r="875" spans="1:11" x14ac:dyDescent="0.2">
      <c r="A875" s="627">
        <v>0.79965263933336417</v>
      </c>
      <c r="D875" s="569"/>
      <c r="F875" s="547"/>
      <c r="G875" s="540"/>
      <c r="K875" s="627">
        <v>0.79965263933336417</v>
      </c>
    </row>
    <row r="876" spans="1:11" x14ac:dyDescent="0.2">
      <c r="A876" s="627">
        <v>0.7999998613333642</v>
      </c>
      <c r="D876" s="540" t="s">
        <v>316</v>
      </c>
      <c r="F876" s="547"/>
      <c r="G876" s="540"/>
      <c r="K876" s="627">
        <v>0.7999998613333642</v>
      </c>
    </row>
    <row r="877" spans="1:11" x14ac:dyDescent="0.2">
      <c r="A877" s="627">
        <v>0.80034708333336424</v>
      </c>
      <c r="D877" s="540" t="s">
        <v>260</v>
      </c>
      <c r="F877" s="547"/>
      <c r="G877" s="540"/>
      <c r="K877" s="627">
        <v>0.80034708333336424</v>
      </c>
    </row>
    <row r="878" spans="1:11" x14ac:dyDescent="0.2">
      <c r="A878" s="627">
        <v>0.80069430533336428</v>
      </c>
      <c r="B878" s="543" t="s">
        <v>322</v>
      </c>
      <c r="D878" s="540"/>
      <c r="F878" s="556"/>
      <c r="G878" s="540"/>
      <c r="K878" s="627">
        <v>0.80069430533336428</v>
      </c>
    </row>
    <row r="879" spans="1:11" x14ac:dyDescent="0.2">
      <c r="A879" s="627">
        <v>0.80104152733336431</v>
      </c>
      <c r="B879" s="544" t="s">
        <v>260</v>
      </c>
      <c r="D879" s="540"/>
      <c r="F879" s="547"/>
      <c r="G879" s="540"/>
      <c r="K879" s="627">
        <v>0.80104152733336431</v>
      </c>
    </row>
    <row r="880" spans="1:11" x14ac:dyDescent="0.2">
      <c r="A880" s="627">
        <v>0.80138874933336435</v>
      </c>
      <c r="B880" s="544"/>
      <c r="D880" s="540"/>
      <c r="F880" s="547"/>
      <c r="G880" s="540"/>
      <c r="K880" s="627">
        <v>0.80138874933336435</v>
      </c>
    </row>
    <row r="881" spans="1:11" x14ac:dyDescent="0.2">
      <c r="A881" s="627">
        <v>0.80173597133336438</v>
      </c>
      <c r="B881" s="545"/>
      <c r="D881" s="542"/>
      <c r="F881" s="547"/>
      <c r="G881" s="540"/>
      <c r="K881" s="627">
        <v>0.80173597133336438</v>
      </c>
    </row>
    <row r="882" spans="1:11" ht="15" x14ac:dyDescent="0.25">
      <c r="A882" s="626">
        <v>0.80208319333336442</v>
      </c>
      <c r="D882" s="552" t="s">
        <v>10</v>
      </c>
      <c r="F882" s="547"/>
      <c r="G882" s="540"/>
      <c r="K882" s="626">
        <v>0.80208319333336442</v>
      </c>
    </row>
    <row r="883" spans="1:11" x14ac:dyDescent="0.2">
      <c r="A883" s="627">
        <v>0.80243041533336446</v>
      </c>
      <c r="D883" s="552" t="s">
        <v>323</v>
      </c>
      <c r="F883" s="547"/>
      <c r="G883" s="540"/>
      <c r="K883" s="627">
        <v>0.80243041533336446</v>
      </c>
    </row>
    <row r="884" spans="1:11" x14ac:dyDescent="0.2">
      <c r="A884" s="627">
        <v>0.80277763733336449</v>
      </c>
      <c r="D884" s="567"/>
      <c r="F884" s="547"/>
      <c r="G884" s="540"/>
      <c r="K884" s="627">
        <v>0.80277763733336449</v>
      </c>
    </row>
    <row r="885" spans="1:11" x14ac:dyDescent="0.2">
      <c r="A885" s="627">
        <v>0.80312485933336453</v>
      </c>
      <c r="D885" s="569"/>
      <c r="F885" s="547"/>
      <c r="G885" s="540"/>
      <c r="K885" s="627">
        <v>0.80312485933336453</v>
      </c>
    </row>
    <row r="886" spans="1:11" x14ac:dyDescent="0.2">
      <c r="A886" s="627">
        <v>0.80347208133336456</v>
      </c>
      <c r="D886" s="540" t="s">
        <v>316</v>
      </c>
      <c r="F886" s="547"/>
      <c r="G886" s="540"/>
      <c r="K886" s="627">
        <v>0.80347208133336456</v>
      </c>
    </row>
    <row r="887" spans="1:11" x14ac:dyDescent="0.2">
      <c r="A887" s="627">
        <v>0.8038193033333646</v>
      </c>
      <c r="D887" s="540" t="s">
        <v>262</v>
      </c>
      <c r="F887" s="547"/>
      <c r="G887" s="540"/>
      <c r="K887" s="627">
        <v>0.8038193033333646</v>
      </c>
    </row>
    <row r="888" spans="1:11" x14ac:dyDescent="0.2">
      <c r="A888" s="627">
        <v>0.80416652533336463</v>
      </c>
      <c r="D888" s="540"/>
      <c r="F888" s="547"/>
      <c r="G888" s="540"/>
      <c r="K888" s="627">
        <v>0.80416652533336463</v>
      </c>
    </row>
    <row r="889" spans="1:11" x14ac:dyDescent="0.2">
      <c r="A889" s="627">
        <v>0.80451374733336467</v>
      </c>
      <c r="D889" s="540"/>
      <c r="F889" s="547"/>
      <c r="G889" s="540"/>
      <c r="K889" s="627">
        <v>0.80451374733336467</v>
      </c>
    </row>
    <row r="890" spans="1:11" x14ac:dyDescent="0.2">
      <c r="A890" s="627">
        <v>0.80486096933336471</v>
      </c>
      <c r="B890" s="543" t="s">
        <v>322</v>
      </c>
      <c r="D890" s="540"/>
      <c r="F890" s="547"/>
      <c r="G890" s="540"/>
      <c r="K890" s="627">
        <v>0.80486096933336471</v>
      </c>
    </row>
    <row r="891" spans="1:11" x14ac:dyDescent="0.2">
      <c r="A891" s="627">
        <v>0.80520819133336474</v>
      </c>
      <c r="B891" s="545" t="s">
        <v>262</v>
      </c>
      <c r="D891" s="542"/>
      <c r="F891" s="547"/>
      <c r="G891" s="540"/>
      <c r="K891" s="627">
        <v>0.80520819133336474</v>
      </c>
    </row>
    <row r="892" spans="1:11" ht="15" x14ac:dyDescent="0.25">
      <c r="A892" s="626">
        <v>0.80555541333336478</v>
      </c>
      <c r="D892" s="552" t="s">
        <v>10</v>
      </c>
      <c r="F892" s="547"/>
      <c r="G892" s="540"/>
      <c r="K892" s="626">
        <v>0.80555541333336478</v>
      </c>
    </row>
    <row r="893" spans="1:11" x14ac:dyDescent="0.2">
      <c r="A893" s="627">
        <v>0.80590263533336481</v>
      </c>
      <c r="D893" s="553" t="s">
        <v>323</v>
      </c>
      <c r="F893" s="547"/>
      <c r="G893" s="540"/>
      <c r="K893" s="627">
        <v>0.80590263533336481</v>
      </c>
    </row>
    <row r="894" spans="1:11" x14ac:dyDescent="0.2">
      <c r="A894" s="627">
        <v>0.80624985733336485</v>
      </c>
      <c r="F894" s="547"/>
      <c r="G894" s="540"/>
      <c r="K894" s="627">
        <v>0.80624985733336485</v>
      </c>
    </row>
    <row r="895" spans="1:11" x14ac:dyDescent="0.2">
      <c r="A895" s="627">
        <v>0.80659707933336489</v>
      </c>
      <c r="D895" s="567"/>
      <c r="F895" s="547"/>
      <c r="G895" s="540"/>
      <c r="K895" s="627">
        <v>0.80659707933336489</v>
      </c>
    </row>
    <row r="896" spans="1:11" x14ac:dyDescent="0.2">
      <c r="A896" s="627">
        <v>0.80694430133336492</v>
      </c>
      <c r="D896" s="569"/>
      <c r="F896" s="547"/>
      <c r="G896" s="540"/>
      <c r="K896" s="627">
        <v>0.80694430133336492</v>
      </c>
    </row>
    <row r="897" spans="1:11" x14ac:dyDescent="0.2">
      <c r="A897" s="627">
        <v>0.80729152333336496</v>
      </c>
      <c r="D897" s="540" t="s">
        <v>316</v>
      </c>
      <c r="F897" s="547"/>
      <c r="G897" s="540"/>
      <c r="K897" s="627">
        <v>0.80729152333336496</v>
      </c>
    </row>
    <row r="898" spans="1:11" x14ac:dyDescent="0.2">
      <c r="A898" s="627">
        <v>0.80763874533336499</v>
      </c>
      <c r="D898" s="540" t="s">
        <v>264</v>
      </c>
      <c r="F898" s="547"/>
      <c r="G898" s="540"/>
      <c r="K898" s="627">
        <v>0.80763874533336499</v>
      </c>
    </row>
    <row r="899" spans="1:11" x14ac:dyDescent="0.2">
      <c r="A899" s="627">
        <v>0.80798596733336503</v>
      </c>
      <c r="D899" s="540"/>
      <c r="F899" s="547"/>
      <c r="G899" s="540"/>
      <c r="K899" s="627">
        <v>0.80798596733336503</v>
      </c>
    </row>
    <row r="900" spans="1:11" x14ac:dyDescent="0.2">
      <c r="A900" s="627">
        <v>0.80833318933336507</v>
      </c>
      <c r="D900" s="540"/>
      <c r="F900" s="547"/>
      <c r="G900" s="540"/>
      <c r="K900" s="627">
        <v>0.80833318933336507</v>
      </c>
    </row>
    <row r="901" spans="1:11" x14ac:dyDescent="0.2">
      <c r="A901" s="627">
        <v>0.8086804113333651</v>
      </c>
      <c r="B901" s="543" t="s">
        <v>322</v>
      </c>
      <c r="D901" s="540"/>
      <c r="F901" s="547"/>
      <c r="G901" s="540"/>
      <c r="K901" s="627">
        <v>0.8086804113333651</v>
      </c>
    </row>
    <row r="902" spans="1:11" ht="15" x14ac:dyDescent="0.25">
      <c r="A902" s="626">
        <v>0.80902763333336514</v>
      </c>
      <c r="B902" s="545" t="s">
        <v>264</v>
      </c>
      <c r="D902" s="542"/>
      <c r="F902" s="547"/>
      <c r="G902" s="540"/>
      <c r="K902" s="626">
        <v>0.80902763333336514</v>
      </c>
    </row>
    <row r="903" spans="1:11" x14ac:dyDescent="0.2">
      <c r="A903" s="627">
        <v>0.80937485533336517</v>
      </c>
      <c r="D903" s="552" t="s">
        <v>10</v>
      </c>
      <c r="F903" s="547"/>
      <c r="G903" s="540"/>
      <c r="K903" s="627">
        <v>0.80937485533336517</v>
      </c>
    </row>
    <row r="904" spans="1:11" x14ac:dyDescent="0.2">
      <c r="A904" s="627">
        <v>0.80972207733336521</v>
      </c>
      <c r="D904" s="553" t="s">
        <v>324</v>
      </c>
      <c r="F904" s="547"/>
      <c r="G904" s="540"/>
      <c r="K904" s="627">
        <v>0.80972207733336521</v>
      </c>
    </row>
    <row r="905" spans="1:11" x14ac:dyDescent="0.2">
      <c r="A905" s="627">
        <v>0.81006929933336524</v>
      </c>
      <c r="F905" s="547"/>
      <c r="G905" s="540"/>
      <c r="K905" s="627">
        <v>0.81006929933336524</v>
      </c>
    </row>
    <row r="906" spans="1:11" x14ac:dyDescent="0.2">
      <c r="A906" s="627">
        <v>0.81041652133336528</v>
      </c>
      <c r="F906" s="547"/>
      <c r="G906" s="540"/>
      <c r="K906" s="627">
        <v>0.81041652133336528</v>
      </c>
    </row>
    <row r="907" spans="1:11" x14ac:dyDescent="0.2">
      <c r="A907" s="627">
        <v>0.81076374333336532</v>
      </c>
      <c r="F907" s="547"/>
      <c r="G907" s="540"/>
      <c r="K907" s="627">
        <v>0.81076374333336532</v>
      </c>
    </row>
    <row r="908" spans="1:11" x14ac:dyDescent="0.2">
      <c r="A908" s="627">
        <v>0.81111096533336535</v>
      </c>
      <c r="F908" s="547"/>
      <c r="G908" s="540"/>
      <c r="K908" s="627">
        <v>0.81111096533336535</v>
      </c>
    </row>
    <row r="909" spans="1:11" x14ac:dyDescent="0.2">
      <c r="A909" s="627">
        <v>0.81145818733336539</v>
      </c>
      <c r="F909" s="547"/>
      <c r="G909" s="540"/>
      <c r="K909" s="627">
        <v>0.81145818733336539</v>
      </c>
    </row>
    <row r="910" spans="1:11" x14ac:dyDescent="0.2">
      <c r="A910" s="627">
        <v>0.81180540933336542</v>
      </c>
      <c r="B910" s="543" t="s">
        <v>325</v>
      </c>
      <c r="F910" s="547"/>
      <c r="G910" s="540"/>
      <c r="K910" s="627">
        <v>0.81180540933336542</v>
      </c>
    </row>
    <row r="911" spans="1:11" x14ac:dyDescent="0.2">
      <c r="A911" s="627">
        <v>0.81215263133336546</v>
      </c>
      <c r="B911" s="545" t="s">
        <v>248</v>
      </c>
      <c r="F911" s="547"/>
      <c r="G911" s="542"/>
      <c r="K911" s="627">
        <v>0.81215263133336546</v>
      </c>
    </row>
    <row r="912" spans="1:11" ht="15" x14ac:dyDescent="0.25">
      <c r="A912" s="626">
        <v>0.8124998533333655</v>
      </c>
      <c r="F912" s="547"/>
      <c r="G912" s="552" t="s">
        <v>19</v>
      </c>
      <c r="K912" s="626">
        <v>0.8124998533333655</v>
      </c>
    </row>
    <row r="913" spans="1:11" x14ac:dyDescent="0.2">
      <c r="A913" s="627">
        <v>0.81284707533336553</v>
      </c>
      <c r="F913" s="547"/>
      <c r="G913" s="552" t="s">
        <v>243</v>
      </c>
      <c r="K913" s="627">
        <v>0.81284707533336553</v>
      </c>
    </row>
    <row r="914" spans="1:11" x14ac:dyDescent="0.2">
      <c r="A914" s="627">
        <v>0.81319429733336557</v>
      </c>
      <c r="F914" s="547"/>
      <c r="G914" s="552" t="s">
        <v>326</v>
      </c>
      <c r="K914" s="627">
        <v>0.81319429733336557</v>
      </c>
    </row>
    <row r="915" spans="1:11" x14ac:dyDescent="0.2">
      <c r="A915" s="627">
        <v>0.8135415193333656</v>
      </c>
      <c r="F915" s="547"/>
      <c r="G915" s="552"/>
      <c r="K915" s="627">
        <v>0.8135415193333656</v>
      </c>
    </row>
    <row r="916" spans="1:11" x14ac:dyDescent="0.2">
      <c r="A916" s="627">
        <v>0.81388874133336564</v>
      </c>
      <c r="F916" s="547"/>
      <c r="G916" s="552"/>
      <c r="K916" s="627">
        <v>0.81388874133336564</v>
      </c>
    </row>
    <row r="917" spans="1:11" x14ac:dyDescent="0.2">
      <c r="A917" s="627">
        <v>0.81423596333336568</v>
      </c>
      <c r="F917" s="547"/>
      <c r="G917" s="552"/>
      <c r="K917" s="627">
        <v>0.81423596333336568</v>
      </c>
    </row>
    <row r="918" spans="1:11" x14ac:dyDescent="0.2">
      <c r="A918" s="627">
        <v>0.81458318533336571</v>
      </c>
      <c r="F918" s="547"/>
      <c r="G918" s="552"/>
      <c r="K918" s="627">
        <v>0.81458318533336571</v>
      </c>
    </row>
    <row r="919" spans="1:11" x14ac:dyDescent="0.2">
      <c r="A919" s="627">
        <v>0.81493040733336575</v>
      </c>
      <c r="F919" s="547"/>
      <c r="G919" s="552"/>
      <c r="K919" s="627">
        <v>0.81493040733336575</v>
      </c>
    </row>
    <row r="920" spans="1:11" x14ac:dyDescent="0.2">
      <c r="A920" s="627">
        <v>0.81527762933336578</v>
      </c>
      <c r="F920" s="547"/>
      <c r="G920" s="552"/>
      <c r="K920" s="627">
        <v>0.81527762933336578</v>
      </c>
    </row>
    <row r="921" spans="1:11" x14ac:dyDescent="0.2">
      <c r="A921" s="627">
        <v>0.81562485133336582</v>
      </c>
      <c r="F921" s="547"/>
      <c r="G921" s="552"/>
      <c r="K921" s="627">
        <v>0.81562485133336582</v>
      </c>
    </row>
    <row r="922" spans="1:11" ht="15" x14ac:dyDescent="0.25">
      <c r="A922" s="626">
        <v>0.81597207333336585</v>
      </c>
      <c r="B922" s="550" t="s">
        <v>22</v>
      </c>
      <c r="F922" s="547"/>
      <c r="G922" s="552"/>
      <c r="K922" s="626">
        <v>0.81597207333336585</v>
      </c>
    </row>
    <row r="923" spans="1:11" x14ac:dyDescent="0.2">
      <c r="A923" s="627">
        <v>0.81631929533336589</v>
      </c>
      <c r="B923" s="552" t="s">
        <v>243</v>
      </c>
      <c r="F923" s="547"/>
      <c r="G923" s="552"/>
      <c r="K923" s="627">
        <v>0.81631929533336589</v>
      </c>
    </row>
    <row r="924" spans="1:11" x14ac:dyDescent="0.2">
      <c r="A924" s="627">
        <v>0.81666651733336593</v>
      </c>
      <c r="B924" s="552" t="s">
        <v>251</v>
      </c>
      <c r="F924" s="547"/>
      <c r="G924" s="552"/>
      <c r="K924" s="627">
        <v>0.81666651733336593</v>
      </c>
    </row>
    <row r="925" spans="1:11" x14ac:dyDescent="0.2">
      <c r="A925" s="627">
        <v>0.81701373933336596</v>
      </c>
      <c r="B925" s="553"/>
      <c r="F925" s="547"/>
      <c r="G925" s="552"/>
      <c r="K925" s="627">
        <v>0.81701373933336596</v>
      </c>
    </row>
    <row r="926" spans="1:11" x14ac:dyDescent="0.2">
      <c r="A926" s="627">
        <v>0.817360961333366</v>
      </c>
      <c r="F926" s="556"/>
      <c r="G926" s="552"/>
      <c r="K926" s="627">
        <v>0.817360961333366</v>
      </c>
    </row>
    <row r="927" spans="1:11" x14ac:dyDescent="0.2">
      <c r="A927" s="627">
        <v>0.81770818333336603</v>
      </c>
      <c r="F927" s="547"/>
      <c r="G927" s="552"/>
      <c r="K927" s="627">
        <v>0.81770818333336603</v>
      </c>
    </row>
    <row r="928" spans="1:11" x14ac:dyDescent="0.2">
      <c r="A928" s="627">
        <v>0.81805540533336607</v>
      </c>
      <c r="F928" s="547"/>
      <c r="G928" s="552"/>
      <c r="K928" s="627">
        <v>0.81805540533336607</v>
      </c>
    </row>
    <row r="929" spans="1:11" x14ac:dyDescent="0.2">
      <c r="A929" s="627">
        <v>0.81840262733336611</v>
      </c>
      <c r="F929" s="547"/>
      <c r="G929" s="552"/>
      <c r="K929" s="627">
        <v>0.81840262733336611</v>
      </c>
    </row>
    <row r="930" spans="1:11" x14ac:dyDescent="0.2">
      <c r="A930" s="627">
        <v>0.81874984933336614</v>
      </c>
      <c r="F930" s="547"/>
      <c r="G930" s="552"/>
      <c r="K930" s="627">
        <v>0.81874984933336614</v>
      </c>
    </row>
    <row r="931" spans="1:11" x14ac:dyDescent="0.2">
      <c r="A931" s="627">
        <v>0.81909707133336618</v>
      </c>
      <c r="F931" s="547"/>
      <c r="G931" s="552"/>
      <c r="K931" s="627">
        <v>0.81909707133336618</v>
      </c>
    </row>
    <row r="932" spans="1:11" ht="15" x14ac:dyDescent="0.25">
      <c r="A932" s="626">
        <v>0.81944429333336621</v>
      </c>
      <c r="F932" s="547"/>
      <c r="G932" s="552"/>
      <c r="K932" s="626">
        <v>0.81944429333336621</v>
      </c>
    </row>
    <row r="933" spans="1:11" x14ac:dyDescent="0.2">
      <c r="A933" s="627">
        <v>0.81979151533336625</v>
      </c>
      <c r="F933" s="547"/>
      <c r="G933" s="552"/>
      <c r="K933" s="627">
        <v>0.81979151533336625</v>
      </c>
    </row>
    <row r="934" spans="1:11" x14ac:dyDescent="0.2">
      <c r="A934" s="627">
        <v>0.82013873733336629</v>
      </c>
      <c r="F934" s="547"/>
      <c r="G934" s="552"/>
      <c r="K934" s="627">
        <v>0.82013873733336629</v>
      </c>
    </row>
    <row r="935" spans="1:11" x14ac:dyDescent="0.2">
      <c r="A935" s="627">
        <v>0.82048595933336632</v>
      </c>
      <c r="F935" s="547"/>
      <c r="G935" s="552"/>
      <c r="K935" s="627">
        <v>0.82048595933336632</v>
      </c>
    </row>
    <row r="936" spans="1:11" x14ac:dyDescent="0.2">
      <c r="A936" s="627">
        <v>0.82083318133336636</v>
      </c>
      <c r="F936" s="547"/>
      <c r="G936" s="552"/>
      <c r="K936" s="627">
        <v>0.82083318133336636</v>
      </c>
    </row>
    <row r="937" spans="1:11" x14ac:dyDescent="0.2">
      <c r="A937" s="627">
        <v>0.82118040333336639</v>
      </c>
      <c r="F937" s="547"/>
      <c r="G937" s="552"/>
      <c r="K937" s="627">
        <v>0.82118040333336639</v>
      </c>
    </row>
    <row r="938" spans="1:11" x14ac:dyDescent="0.2">
      <c r="A938" s="627">
        <v>0.82152762533336643</v>
      </c>
      <c r="D938" s="567"/>
      <c r="F938" s="547"/>
      <c r="G938" s="552"/>
      <c r="K938" s="627">
        <v>0.82152762533336643</v>
      </c>
    </row>
    <row r="939" spans="1:11" x14ac:dyDescent="0.2">
      <c r="A939" s="627">
        <v>0.82187484733336647</v>
      </c>
      <c r="D939" s="568"/>
      <c r="F939" s="547"/>
      <c r="G939" s="552"/>
      <c r="K939" s="627">
        <v>0.82187484733336647</v>
      </c>
    </row>
    <row r="940" spans="1:11" x14ac:dyDescent="0.2">
      <c r="A940" s="627">
        <v>0.8222220693333665</v>
      </c>
      <c r="D940" s="568"/>
      <c r="F940" s="547"/>
      <c r="G940" s="552"/>
      <c r="K940" s="627">
        <v>0.8222220693333665</v>
      </c>
    </row>
    <row r="941" spans="1:11" x14ac:dyDescent="0.2">
      <c r="A941" s="627">
        <v>0.82256929133336654</v>
      </c>
      <c r="D941" s="569"/>
      <c r="F941" s="547"/>
      <c r="G941" s="552"/>
      <c r="K941" s="627">
        <v>0.82256929133336654</v>
      </c>
    </row>
    <row r="942" spans="1:11" ht="15" x14ac:dyDescent="0.25">
      <c r="A942" s="626">
        <v>0.82291651333336657</v>
      </c>
      <c r="D942" s="540" t="s">
        <v>285</v>
      </c>
      <c r="F942" s="547"/>
      <c r="G942" s="561"/>
      <c r="K942" s="626">
        <v>0.82291651333336657</v>
      </c>
    </row>
    <row r="943" spans="1:11" x14ac:dyDescent="0.2">
      <c r="A943" s="627">
        <v>0.82326373533336661</v>
      </c>
      <c r="D943" s="540" t="s">
        <v>248</v>
      </c>
      <c r="F943" s="547"/>
      <c r="G943" s="552"/>
      <c r="K943" s="627">
        <v>0.82326373533336661</v>
      </c>
    </row>
    <row r="944" spans="1:11" x14ac:dyDescent="0.2">
      <c r="A944" s="627">
        <v>0.82361095733336664</v>
      </c>
      <c r="B944" s="543" t="s">
        <v>286</v>
      </c>
      <c r="D944" s="540"/>
      <c r="F944" s="547"/>
      <c r="G944" s="552"/>
      <c r="K944" s="627">
        <v>0.82361095733336664</v>
      </c>
    </row>
    <row r="945" spans="1:11" x14ac:dyDescent="0.2">
      <c r="A945" s="627">
        <v>0.82395817933336668</v>
      </c>
      <c r="B945" s="544" t="s">
        <v>248</v>
      </c>
      <c r="D945" s="540"/>
      <c r="F945" s="547"/>
      <c r="G945" s="552"/>
      <c r="K945" s="627">
        <v>0.82395817933336668</v>
      </c>
    </row>
    <row r="946" spans="1:11" x14ac:dyDescent="0.2">
      <c r="A946" s="627">
        <v>0.82430540133336672</v>
      </c>
      <c r="B946" s="544"/>
      <c r="D946" s="540"/>
      <c r="F946" s="547"/>
      <c r="G946" s="552"/>
      <c r="K946" s="627">
        <v>0.82430540133336672</v>
      </c>
    </row>
    <row r="947" spans="1:11" x14ac:dyDescent="0.2">
      <c r="A947" s="627">
        <v>0.82465262333336675</v>
      </c>
      <c r="B947" s="545"/>
      <c r="D947" s="540"/>
      <c r="F947" s="547"/>
      <c r="G947" s="552"/>
      <c r="K947" s="627">
        <v>0.82465262333336675</v>
      </c>
    </row>
    <row r="948" spans="1:11" x14ac:dyDescent="0.2">
      <c r="A948" s="627">
        <v>0.82499984533336679</v>
      </c>
      <c r="D948" s="554" t="s">
        <v>327</v>
      </c>
      <c r="F948" s="547"/>
      <c r="G948" s="552"/>
      <c r="K948" s="627">
        <v>0.82499984533336679</v>
      </c>
    </row>
    <row r="949" spans="1:11" x14ac:dyDescent="0.2">
      <c r="A949" s="627">
        <v>0.82534706733336682</v>
      </c>
      <c r="D949" s="555" t="s">
        <v>236</v>
      </c>
      <c r="F949" s="547"/>
      <c r="G949" s="552"/>
      <c r="K949" s="627">
        <v>0.82534706733336682</v>
      </c>
    </row>
    <row r="950" spans="1:11" x14ac:dyDescent="0.2">
      <c r="A950" s="627">
        <v>0.82569428933336686</v>
      </c>
      <c r="D950" s="567"/>
      <c r="F950" s="547"/>
      <c r="G950" s="552"/>
      <c r="K950" s="627">
        <v>0.82569428933336686</v>
      </c>
    </row>
    <row r="951" spans="1:11" x14ac:dyDescent="0.2">
      <c r="A951" s="627">
        <v>0.8260415113333669</v>
      </c>
      <c r="D951" s="569"/>
      <c r="F951" s="547"/>
      <c r="G951" s="552"/>
      <c r="K951" s="627">
        <v>0.8260415113333669</v>
      </c>
    </row>
    <row r="952" spans="1:11" ht="15" x14ac:dyDescent="0.25">
      <c r="A952" s="626">
        <v>0.82638873333336693</v>
      </c>
      <c r="D952" s="540" t="s">
        <v>285</v>
      </c>
      <c r="F952" s="547"/>
      <c r="G952" s="631" t="s">
        <v>328</v>
      </c>
      <c r="K952" s="626">
        <v>0.82638873333336693</v>
      </c>
    </row>
    <row r="953" spans="1:11" x14ac:dyDescent="0.2">
      <c r="A953" s="627">
        <v>0.82673595533336697</v>
      </c>
      <c r="D953" s="540" t="s">
        <v>248</v>
      </c>
      <c r="F953" s="547"/>
      <c r="G953" s="552"/>
      <c r="K953" s="627">
        <v>0.82673595533336697</v>
      </c>
    </row>
    <row r="954" spans="1:11" x14ac:dyDescent="0.2">
      <c r="A954" s="627">
        <v>0.827083177333367</v>
      </c>
      <c r="B954" s="543" t="s">
        <v>294</v>
      </c>
      <c r="D954" s="540"/>
      <c r="F954" s="547"/>
      <c r="G954" s="552"/>
      <c r="K954" s="627">
        <v>0.827083177333367</v>
      </c>
    </row>
    <row r="955" spans="1:11" x14ac:dyDescent="0.2">
      <c r="A955" s="627">
        <v>0.82743039933336704</v>
      </c>
      <c r="B955" s="544" t="s">
        <v>248</v>
      </c>
      <c r="D955" s="540"/>
      <c r="F955" s="547"/>
      <c r="G955" s="552"/>
      <c r="K955" s="627">
        <v>0.82743039933336704</v>
      </c>
    </row>
    <row r="956" spans="1:11" x14ac:dyDescent="0.2">
      <c r="A956" s="627">
        <v>0.82777762133336708</v>
      </c>
      <c r="B956" s="544"/>
      <c r="D956" s="540"/>
      <c r="F956" s="547"/>
      <c r="G956" s="552"/>
      <c r="K956" s="627">
        <v>0.82777762133336708</v>
      </c>
    </row>
    <row r="957" spans="1:11" x14ac:dyDescent="0.2">
      <c r="A957" s="627">
        <v>0.82812484333336711</v>
      </c>
      <c r="B957" s="545"/>
      <c r="D957" s="542"/>
      <c r="F957" s="547"/>
      <c r="G957" s="552"/>
      <c r="K957" s="627">
        <v>0.82812484333336711</v>
      </c>
    </row>
    <row r="958" spans="1:11" x14ac:dyDescent="0.2">
      <c r="A958" s="627">
        <v>0.82847206533336715</v>
      </c>
      <c r="D958" s="552" t="s">
        <v>1</v>
      </c>
      <c r="F958" s="547"/>
      <c r="G958" s="552"/>
      <c r="K958" s="627">
        <v>0.82847206533336715</v>
      </c>
    </row>
    <row r="959" spans="1:11" x14ac:dyDescent="0.2">
      <c r="A959" s="627">
        <v>0.82881928733336718</v>
      </c>
      <c r="D959" s="553" t="s">
        <v>329</v>
      </c>
      <c r="F959" s="547"/>
      <c r="G959" s="552"/>
      <c r="K959" s="627">
        <v>0.82881928733336718</v>
      </c>
    </row>
    <row r="960" spans="1:11" x14ac:dyDescent="0.2">
      <c r="A960" s="627">
        <v>0.82916650933336722</v>
      </c>
      <c r="F960" s="547"/>
      <c r="G960" s="552"/>
      <c r="K960" s="627">
        <v>0.82916650933336722</v>
      </c>
    </row>
    <row r="961" spans="1:11" x14ac:dyDescent="0.2">
      <c r="A961" s="627">
        <v>0.82951373133336725</v>
      </c>
      <c r="F961" s="547"/>
      <c r="G961" s="552"/>
      <c r="K961" s="627">
        <v>0.82951373133336725</v>
      </c>
    </row>
    <row r="962" spans="1:11" ht="15" x14ac:dyDescent="0.25">
      <c r="A962" s="626">
        <v>0.82986095333336729</v>
      </c>
      <c r="F962" s="547"/>
      <c r="G962" s="552"/>
      <c r="K962" s="626">
        <v>0.82986095333336729</v>
      </c>
    </row>
    <row r="963" spans="1:11" x14ac:dyDescent="0.2">
      <c r="A963" s="627">
        <v>0.83020817533336733</v>
      </c>
      <c r="F963" s="547"/>
      <c r="G963" s="552"/>
      <c r="K963" s="627">
        <v>0.83020817533336733</v>
      </c>
    </row>
    <row r="964" spans="1:11" x14ac:dyDescent="0.2">
      <c r="A964" s="627">
        <v>0.83055539733336736</v>
      </c>
      <c r="F964" s="547"/>
      <c r="G964" s="552"/>
      <c r="K964" s="627">
        <v>0.83055539733336736</v>
      </c>
    </row>
    <row r="965" spans="1:11" x14ac:dyDescent="0.2">
      <c r="A965" s="627">
        <v>0.8309026193333674</v>
      </c>
      <c r="F965" s="547"/>
      <c r="G965" s="552"/>
      <c r="K965" s="627">
        <v>0.8309026193333674</v>
      </c>
    </row>
    <row r="966" spans="1:11" x14ac:dyDescent="0.2">
      <c r="A966" s="627">
        <v>0.83124984133336743</v>
      </c>
      <c r="F966" s="547"/>
      <c r="G966" s="552"/>
      <c r="K966" s="627">
        <v>0.83124984133336743</v>
      </c>
    </row>
    <row r="967" spans="1:11" x14ac:dyDescent="0.2">
      <c r="A967" s="627">
        <v>0.83159706333336747</v>
      </c>
      <c r="F967" s="547"/>
      <c r="G967" s="552"/>
      <c r="K967" s="627">
        <v>0.83159706333336747</v>
      </c>
    </row>
    <row r="968" spans="1:11" x14ac:dyDescent="0.2">
      <c r="A968" s="627">
        <v>0.83194428533336751</v>
      </c>
      <c r="F968" s="547"/>
      <c r="G968" s="552"/>
      <c r="K968" s="627">
        <v>0.83194428533336751</v>
      </c>
    </row>
    <row r="969" spans="1:11" x14ac:dyDescent="0.2">
      <c r="A969" s="627">
        <v>0.83229150733336754</v>
      </c>
      <c r="F969" s="547"/>
      <c r="G969" s="552"/>
      <c r="K969" s="627">
        <v>0.83229150733336754</v>
      </c>
    </row>
    <row r="970" spans="1:11" x14ac:dyDescent="0.2">
      <c r="A970" s="627">
        <v>0.83263872933336758</v>
      </c>
      <c r="F970" s="547"/>
      <c r="G970" s="552"/>
      <c r="K970" s="627">
        <v>0.83263872933336758</v>
      </c>
    </row>
    <row r="971" spans="1:11" x14ac:dyDescent="0.2">
      <c r="A971" s="627">
        <v>0.83298595133336761</v>
      </c>
      <c r="F971" s="547"/>
      <c r="G971" s="552"/>
      <c r="K971" s="627">
        <v>0.83298595133336761</v>
      </c>
    </row>
    <row r="972" spans="1:11" ht="15" x14ac:dyDescent="0.25">
      <c r="A972" s="626">
        <v>0.83333317333336765</v>
      </c>
      <c r="F972" s="547"/>
      <c r="G972" s="561"/>
      <c r="K972" s="626">
        <v>0.83333317333336765</v>
      </c>
    </row>
    <row r="973" spans="1:11" x14ac:dyDescent="0.2">
      <c r="A973" s="627">
        <v>0.83368039533336769</v>
      </c>
      <c r="F973" s="562"/>
      <c r="G973" s="552"/>
      <c r="K973" s="627">
        <v>0.83368039533336769</v>
      </c>
    </row>
    <row r="974" spans="1:11" x14ac:dyDescent="0.2">
      <c r="A974" s="627">
        <v>0.83402761733336772</v>
      </c>
      <c r="G974" s="552"/>
      <c r="K974" s="627">
        <v>0.83402761733336772</v>
      </c>
    </row>
    <row r="975" spans="1:11" x14ac:dyDescent="0.2">
      <c r="A975" s="627">
        <v>0.83437483933336776</v>
      </c>
      <c r="G975" s="552"/>
      <c r="K975" s="627">
        <v>0.83437483933336776</v>
      </c>
    </row>
    <row r="976" spans="1:11" x14ac:dyDescent="0.2">
      <c r="A976" s="627">
        <v>0.83472206133336779</v>
      </c>
      <c r="G976" s="552"/>
      <c r="K976" s="627">
        <v>0.83472206133336779</v>
      </c>
    </row>
    <row r="977" spans="1:11" x14ac:dyDescent="0.2">
      <c r="A977" s="627">
        <v>0.83506928333336783</v>
      </c>
      <c r="G977" s="552" t="s">
        <v>277</v>
      </c>
      <c r="K977" s="627">
        <v>0.83506928333336783</v>
      </c>
    </row>
    <row r="978" spans="1:11" ht="15" x14ac:dyDescent="0.25">
      <c r="A978" s="627">
        <v>0.83541650533336786</v>
      </c>
      <c r="D978" s="567"/>
      <c r="G978" s="633" t="s">
        <v>330</v>
      </c>
      <c r="H978" s="567"/>
      <c r="K978" s="627">
        <v>0.83541650533336786</v>
      </c>
    </row>
    <row r="979" spans="1:11" x14ac:dyDescent="0.2">
      <c r="A979" s="627">
        <v>0.8357637273333679</v>
      </c>
      <c r="D979" s="569"/>
      <c r="G979" s="551"/>
      <c r="H979" s="568"/>
      <c r="K979" s="627">
        <v>0.8357637273333679</v>
      </c>
    </row>
    <row r="980" spans="1:11" x14ac:dyDescent="0.2">
      <c r="A980" s="627">
        <v>0.83611094933336794</v>
      </c>
      <c r="D980" s="540" t="s">
        <v>259</v>
      </c>
      <c r="G980" s="551"/>
      <c r="H980" s="568"/>
      <c r="K980" s="627">
        <v>0.83611094933336794</v>
      </c>
    </row>
    <row r="981" spans="1:11" x14ac:dyDescent="0.2">
      <c r="A981" s="627">
        <v>0.83645817133336797</v>
      </c>
      <c r="D981" s="540" t="s">
        <v>308</v>
      </c>
      <c r="G981" s="551"/>
      <c r="H981" s="569"/>
      <c r="K981" s="627">
        <v>0.83645817133336797</v>
      </c>
    </row>
    <row r="982" spans="1:11" ht="15" x14ac:dyDescent="0.25">
      <c r="A982" s="626">
        <v>0.83680539333336801</v>
      </c>
      <c r="B982" s="543" t="s">
        <v>261</v>
      </c>
      <c r="D982" s="540"/>
      <c r="G982" s="551"/>
      <c r="H982" s="540" t="s">
        <v>331</v>
      </c>
      <c r="K982" s="626">
        <v>0.83680539333336801</v>
      </c>
    </row>
    <row r="983" spans="1:11" x14ac:dyDescent="0.2">
      <c r="A983" s="627">
        <v>0.83715261533336804</v>
      </c>
      <c r="B983" s="544" t="s">
        <v>308</v>
      </c>
      <c r="D983" s="540"/>
      <c r="G983" s="551"/>
      <c r="H983" s="540" t="s">
        <v>248</v>
      </c>
      <c r="K983" s="627">
        <v>0.83715261533336804</v>
      </c>
    </row>
    <row r="984" spans="1:11" x14ac:dyDescent="0.2">
      <c r="A984" s="627">
        <v>0.83749983733336808</v>
      </c>
      <c r="B984" s="544"/>
      <c r="D984" s="540"/>
      <c r="G984" s="551"/>
      <c r="H984" s="540"/>
      <c r="K984" s="627">
        <v>0.83749983733336808</v>
      </c>
    </row>
    <row r="985" spans="1:11" x14ac:dyDescent="0.2">
      <c r="A985" s="627">
        <v>0.83784705933336812</v>
      </c>
      <c r="B985" s="545"/>
      <c r="D985" s="542"/>
      <c r="G985" s="551"/>
      <c r="H985" s="540"/>
      <c r="K985" s="627">
        <v>0.83784705933336812</v>
      </c>
    </row>
    <row r="986" spans="1:11" x14ac:dyDescent="0.2">
      <c r="A986" s="627">
        <v>0.83819428133336815</v>
      </c>
      <c r="D986" s="548" t="s">
        <v>332</v>
      </c>
      <c r="G986" s="551"/>
      <c r="H986" s="540"/>
      <c r="K986" s="627">
        <v>0.83819428133336815</v>
      </c>
    </row>
    <row r="987" spans="1:11" x14ac:dyDescent="0.2">
      <c r="A987" s="627">
        <v>0.83854150333336819</v>
      </c>
      <c r="D987" s="548" t="s">
        <v>236</v>
      </c>
      <c r="G987" s="551"/>
      <c r="H987" s="540"/>
      <c r="K987" s="627">
        <v>0.83854150333336819</v>
      </c>
    </row>
    <row r="988" spans="1:11" x14ac:dyDescent="0.2">
      <c r="A988" s="627">
        <v>0.83888872533336822</v>
      </c>
      <c r="D988" s="567"/>
      <c r="G988" s="551"/>
      <c r="H988" s="540"/>
      <c r="K988" s="627">
        <v>0.83888872533336822</v>
      </c>
    </row>
    <row r="989" spans="1:11" x14ac:dyDescent="0.2">
      <c r="A989" s="627">
        <v>0.83923594733336826</v>
      </c>
      <c r="D989" s="569"/>
      <c r="G989" s="551"/>
      <c r="H989" s="540"/>
      <c r="K989" s="627">
        <v>0.83923594733336826</v>
      </c>
    </row>
    <row r="990" spans="1:11" x14ac:dyDescent="0.2">
      <c r="A990" s="627">
        <v>0.8395831693333683</v>
      </c>
      <c r="D990" s="540" t="s">
        <v>259</v>
      </c>
      <c r="G990" s="551"/>
      <c r="H990" s="540"/>
      <c r="K990" s="627">
        <v>0.8395831693333683</v>
      </c>
    </row>
    <row r="991" spans="1:11" x14ac:dyDescent="0.2">
      <c r="A991" s="627">
        <v>0.83993039133336833</v>
      </c>
      <c r="D991" s="540" t="s">
        <v>310</v>
      </c>
      <c r="G991" s="551"/>
      <c r="H991" s="540"/>
      <c r="K991" s="627">
        <v>0.83993039133336833</v>
      </c>
    </row>
    <row r="992" spans="1:11" ht="15" x14ac:dyDescent="0.25">
      <c r="A992" s="626">
        <v>0.84027761333336837</v>
      </c>
      <c r="D992" s="540"/>
      <c r="G992" s="551"/>
      <c r="H992" s="540"/>
      <c r="K992" s="626">
        <v>0.84027761333336837</v>
      </c>
    </row>
    <row r="993" spans="1:11" x14ac:dyDescent="0.2">
      <c r="A993" s="627">
        <v>0.8406248353333684</v>
      </c>
      <c r="D993" s="540"/>
      <c r="G993" s="551"/>
      <c r="H993" s="540"/>
      <c r="K993" s="627">
        <v>0.8406248353333684</v>
      </c>
    </row>
    <row r="994" spans="1:11" x14ac:dyDescent="0.2">
      <c r="A994" s="627">
        <v>0.84097205733336844</v>
      </c>
      <c r="B994" s="543" t="s">
        <v>261</v>
      </c>
      <c r="D994" s="540"/>
      <c r="G994" s="551"/>
      <c r="H994" s="540"/>
      <c r="K994" s="627">
        <v>0.84097205733336844</v>
      </c>
    </row>
    <row r="995" spans="1:11" x14ac:dyDescent="0.2">
      <c r="A995" s="627">
        <v>0.84131927933336847</v>
      </c>
      <c r="B995" s="545" t="s">
        <v>310</v>
      </c>
      <c r="D995" s="542"/>
      <c r="G995" s="551"/>
      <c r="H995" s="540"/>
      <c r="K995" s="627">
        <v>0.84131927933336847</v>
      </c>
    </row>
    <row r="996" spans="1:11" x14ac:dyDescent="0.2">
      <c r="A996" s="627">
        <v>0.84166650133336851</v>
      </c>
      <c r="D996" s="548" t="s">
        <v>3</v>
      </c>
      <c r="G996" s="551"/>
      <c r="H996" s="540"/>
      <c r="K996" s="627">
        <v>0.84166650133336851</v>
      </c>
    </row>
    <row r="997" spans="1:11" x14ac:dyDescent="0.2">
      <c r="A997" s="627">
        <v>0.84201372333336855</v>
      </c>
      <c r="D997" s="549" t="s">
        <v>333</v>
      </c>
      <c r="G997" s="551"/>
      <c r="H997" s="540"/>
      <c r="K997" s="627">
        <v>0.84201372333336855</v>
      </c>
    </row>
    <row r="998" spans="1:11" x14ac:dyDescent="0.2">
      <c r="A998" s="627">
        <v>0.84236094533336858</v>
      </c>
      <c r="G998" s="551"/>
      <c r="H998" s="540"/>
      <c r="K998" s="627">
        <v>0.84236094533336858</v>
      </c>
    </row>
    <row r="999" spans="1:11" x14ac:dyDescent="0.2">
      <c r="A999" s="627">
        <v>0.84270816733336862</v>
      </c>
      <c r="D999" s="567"/>
      <c r="G999" s="551"/>
      <c r="H999" s="540"/>
      <c r="K999" s="627">
        <v>0.84270816733336862</v>
      </c>
    </row>
    <row r="1000" spans="1:11" x14ac:dyDescent="0.2">
      <c r="A1000" s="627">
        <v>0.84305538933336865</v>
      </c>
      <c r="D1000" s="569"/>
      <c r="G1000" s="551"/>
      <c r="H1000" s="540"/>
      <c r="K1000" s="627">
        <v>0.84305538933336865</v>
      </c>
    </row>
    <row r="1001" spans="1:11" x14ac:dyDescent="0.2">
      <c r="A1001" s="627">
        <v>0.84340261133336869</v>
      </c>
      <c r="D1001" s="540" t="s">
        <v>259</v>
      </c>
      <c r="G1001" s="553" t="s">
        <v>280</v>
      </c>
      <c r="H1001" s="540"/>
      <c r="K1001" s="627">
        <v>0.84340261133336869</v>
      </c>
    </row>
    <row r="1002" spans="1:11" ht="15" x14ac:dyDescent="0.25">
      <c r="A1002" s="626">
        <v>0.84374983333336873</v>
      </c>
      <c r="D1002" s="540" t="s">
        <v>314</v>
      </c>
      <c r="G1002" s="551"/>
      <c r="H1002" s="540"/>
      <c r="K1002" s="626">
        <v>0.84374983333336873</v>
      </c>
    </row>
    <row r="1003" spans="1:11" x14ac:dyDescent="0.2">
      <c r="A1003" s="627">
        <v>0.84409705533336876</v>
      </c>
      <c r="D1003" s="540"/>
      <c r="G1003" s="560"/>
      <c r="H1003" s="540"/>
      <c r="K1003" s="627">
        <v>0.84409705533336876</v>
      </c>
    </row>
    <row r="1004" spans="1:11" x14ac:dyDescent="0.2">
      <c r="A1004" s="627">
        <v>0.8444442773333688</v>
      </c>
      <c r="D1004" s="540"/>
      <c r="G1004" s="551"/>
      <c r="H1004" s="540"/>
      <c r="K1004" s="627">
        <v>0.8444442773333688</v>
      </c>
    </row>
    <row r="1005" spans="1:11" x14ac:dyDescent="0.2">
      <c r="A1005" s="627">
        <v>0.84479149933336883</v>
      </c>
      <c r="B1005" s="543" t="s">
        <v>261</v>
      </c>
      <c r="D1005" s="540"/>
      <c r="G1005" s="551"/>
      <c r="H1005" s="540"/>
      <c r="K1005" s="627">
        <v>0.84479149933336883</v>
      </c>
    </row>
    <row r="1006" spans="1:11" x14ac:dyDescent="0.2">
      <c r="A1006" s="627">
        <v>0.84513872133336887</v>
      </c>
      <c r="B1006" s="545" t="s">
        <v>314</v>
      </c>
      <c r="D1006" s="542"/>
      <c r="G1006" s="551"/>
      <c r="H1006" s="540"/>
      <c r="K1006" s="627">
        <v>0.84513872133336887</v>
      </c>
    </row>
    <row r="1007" spans="1:11" x14ac:dyDescent="0.2">
      <c r="A1007" s="627">
        <v>0.84548594333336891</v>
      </c>
      <c r="D1007" s="548" t="s">
        <v>3</v>
      </c>
      <c r="G1007" s="551"/>
      <c r="H1007" s="540"/>
      <c r="K1007" s="627">
        <v>0.84548594333336891</v>
      </c>
    </row>
    <row r="1008" spans="1:11" x14ac:dyDescent="0.2">
      <c r="A1008" s="627">
        <v>0.84583316533336894</v>
      </c>
      <c r="D1008" s="549" t="s">
        <v>334</v>
      </c>
      <c r="G1008" s="551"/>
      <c r="H1008" s="540"/>
      <c r="K1008" s="627">
        <v>0.84583316533336894</v>
      </c>
    </row>
    <row r="1009" spans="1:11" x14ac:dyDescent="0.2">
      <c r="A1009" s="627">
        <v>0.84618038733336898</v>
      </c>
      <c r="G1009" s="551"/>
      <c r="H1009" s="540"/>
      <c r="K1009" s="627">
        <v>0.84618038733336898</v>
      </c>
    </row>
    <row r="1010" spans="1:11" x14ac:dyDescent="0.2">
      <c r="A1010" s="627">
        <v>0.84652760933336901</v>
      </c>
      <c r="G1010" s="551"/>
      <c r="H1010" s="540"/>
      <c r="K1010" s="627">
        <v>0.84652760933336901</v>
      </c>
    </row>
    <row r="1011" spans="1:11" x14ac:dyDescent="0.2">
      <c r="A1011" s="627">
        <v>0.84687483133336905</v>
      </c>
      <c r="G1011" s="551"/>
      <c r="H1011" s="540"/>
      <c r="K1011" s="627">
        <v>0.84687483133336905</v>
      </c>
    </row>
    <row r="1012" spans="1:11" ht="15" x14ac:dyDescent="0.25">
      <c r="A1012" s="626">
        <v>0.84722205333336909</v>
      </c>
      <c r="D1012" s="567"/>
      <c r="G1012" s="551"/>
      <c r="H1012" s="540"/>
      <c r="K1012" s="626">
        <v>0.84722205333336909</v>
      </c>
    </row>
    <row r="1013" spans="1:11" x14ac:dyDescent="0.2">
      <c r="A1013" s="627">
        <v>0.84756927533336912</v>
      </c>
      <c r="D1013" s="569"/>
      <c r="G1013" s="551"/>
      <c r="H1013" s="540"/>
      <c r="K1013" s="627">
        <v>0.84756927533336912</v>
      </c>
    </row>
    <row r="1014" spans="1:11" ht="15" x14ac:dyDescent="0.25">
      <c r="A1014" s="627">
        <v>0.84791649733336916</v>
      </c>
      <c r="D1014" s="540" t="s">
        <v>259</v>
      </c>
      <c r="G1014" s="633" t="s">
        <v>281</v>
      </c>
      <c r="H1014" s="540"/>
      <c r="K1014" s="627">
        <v>0.84791649733336916</v>
      </c>
    </row>
    <row r="1015" spans="1:11" x14ac:dyDescent="0.2">
      <c r="A1015" s="627">
        <v>0.84826371933336919</v>
      </c>
      <c r="D1015" s="540" t="s">
        <v>308</v>
      </c>
      <c r="G1015" s="551"/>
      <c r="H1015" s="540"/>
      <c r="K1015" s="627">
        <v>0.84826371933336919</v>
      </c>
    </row>
    <row r="1016" spans="1:11" x14ac:dyDescent="0.2">
      <c r="A1016" s="627">
        <v>0.84861094133336923</v>
      </c>
      <c r="B1016" s="543" t="s">
        <v>272</v>
      </c>
      <c r="D1016" s="540"/>
      <c r="G1016" s="551"/>
      <c r="H1016" s="540"/>
      <c r="K1016" s="627">
        <v>0.84861094133336923</v>
      </c>
    </row>
    <row r="1017" spans="1:11" x14ac:dyDescent="0.2">
      <c r="A1017" s="627">
        <v>0.84895816333336926</v>
      </c>
      <c r="B1017" s="544" t="s">
        <v>308</v>
      </c>
      <c r="D1017" s="540"/>
      <c r="G1017" s="551"/>
      <c r="H1017" s="540"/>
      <c r="K1017" s="627">
        <v>0.84895816333336926</v>
      </c>
    </row>
    <row r="1018" spans="1:11" x14ac:dyDescent="0.2">
      <c r="A1018" s="627">
        <v>0.8493053853333693</v>
      </c>
      <c r="B1018" s="544"/>
      <c r="D1018" s="540"/>
      <c r="G1018" s="551"/>
      <c r="H1018" s="540"/>
      <c r="K1018" s="627">
        <v>0.8493053853333693</v>
      </c>
    </row>
    <row r="1019" spans="1:11" x14ac:dyDescent="0.2">
      <c r="A1019" s="627">
        <v>0.84965260733336934</v>
      </c>
      <c r="B1019" s="544"/>
      <c r="D1019" s="542"/>
      <c r="G1019" s="551"/>
      <c r="H1019" s="540"/>
      <c r="K1019" s="627">
        <v>0.84965260733336934</v>
      </c>
    </row>
    <row r="1020" spans="1:11" x14ac:dyDescent="0.2">
      <c r="A1020" s="627">
        <v>0.84999982933336937</v>
      </c>
      <c r="B1020" s="543" t="s">
        <v>335</v>
      </c>
      <c r="D1020" s="552" t="s">
        <v>3</v>
      </c>
      <c r="G1020" s="551"/>
      <c r="H1020" s="540"/>
      <c r="K1020" s="627">
        <v>0.84999982933336937</v>
      </c>
    </row>
    <row r="1021" spans="1:11" x14ac:dyDescent="0.2">
      <c r="A1021" s="627">
        <v>0.85034705133336941</v>
      </c>
      <c r="B1021" s="545" t="s">
        <v>248</v>
      </c>
      <c r="D1021" s="552" t="s">
        <v>273</v>
      </c>
      <c r="G1021" s="551"/>
      <c r="H1021" s="542"/>
      <c r="K1021" s="627">
        <v>0.85034705133336941</v>
      </c>
    </row>
    <row r="1022" spans="1:11" ht="15" x14ac:dyDescent="0.25">
      <c r="A1022" s="626">
        <v>0.85069427333336944</v>
      </c>
      <c r="D1022" s="567"/>
      <c r="G1022" s="551"/>
      <c r="H1022" s="548" t="s">
        <v>24</v>
      </c>
      <c r="K1022" s="626">
        <v>0.85069427333336944</v>
      </c>
    </row>
    <row r="1023" spans="1:11" x14ac:dyDescent="0.2">
      <c r="A1023" s="627">
        <v>0.85104149533336948</v>
      </c>
      <c r="D1023" s="569"/>
      <c r="G1023" s="551"/>
      <c r="H1023" s="548" t="s">
        <v>236</v>
      </c>
      <c r="K1023" s="627">
        <v>0.85104149533336948</v>
      </c>
    </row>
    <row r="1024" spans="1:11" x14ac:dyDescent="0.2">
      <c r="A1024" s="627">
        <v>0.85138871733336952</v>
      </c>
      <c r="D1024" s="540" t="s">
        <v>259</v>
      </c>
      <c r="G1024" s="551"/>
      <c r="H1024" s="548" t="s">
        <v>336</v>
      </c>
      <c r="K1024" s="627">
        <v>0.85138871733336952</v>
      </c>
    </row>
    <row r="1025" spans="1:11" x14ac:dyDescent="0.2">
      <c r="A1025" s="627">
        <v>0.85173593933336955</v>
      </c>
      <c r="D1025" s="540" t="s">
        <v>310</v>
      </c>
      <c r="G1025" s="551"/>
      <c r="H1025" s="548"/>
      <c r="K1025" s="627">
        <v>0.85173593933336955</v>
      </c>
    </row>
    <row r="1026" spans="1:11" x14ac:dyDescent="0.2">
      <c r="A1026" s="627">
        <v>0.85208316133336959</v>
      </c>
      <c r="D1026" s="540"/>
      <c r="G1026" s="551"/>
      <c r="H1026" s="548"/>
      <c r="K1026" s="627">
        <v>0.85208316133336959</v>
      </c>
    </row>
    <row r="1027" spans="1:11" x14ac:dyDescent="0.2">
      <c r="A1027" s="627">
        <v>0.85243038333336962</v>
      </c>
      <c r="D1027" s="540"/>
      <c r="G1027" s="551"/>
      <c r="H1027" s="548"/>
      <c r="K1027" s="627">
        <v>0.85243038333336962</v>
      </c>
    </row>
    <row r="1028" spans="1:11" x14ac:dyDescent="0.2">
      <c r="A1028" s="627">
        <v>0.85277760533336966</v>
      </c>
      <c r="B1028" s="543" t="s">
        <v>272</v>
      </c>
      <c r="D1028" s="540"/>
      <c r="G1028" s="551"/>
      <c r="H1028" s="548"/>
      <c r="K1028" s="627">
        <v>0.85277760533336966</v>
      </c>
    </row>
    <row r="1029" spans="1:11" x14ac:dyDescent="0.2">
      <c r="A1029" s="627">
        <v>0.8531248273333697</v>
      </c>
      <c r="B1029" s="545" t="s">
        <v>310</v>
      </c>
      <c r="D1029" s="542"/>
      <c r="G1029" s="551"/>
      <c r="H1029" s="548"/>
      <c r="K1029" s="627">
        <v>0.8531248273333697</v>
      </c>
    </row>
    <row r="1030" spans="1:11" x14ac:dyDescent="0.2">
      <c r="A1030" s="627">
        <v>0.85347204933336973</v>
      </c>
      <c r="D1030" s="552" t="s">
        <v>3</v>
      </c>
      <c r="G1030" s="551"/>
      <c r="H1030" s="548"/>
      <c r="K1030" s="627">
        <v>0.85347204933336973</v>
      </c>
    </row>
    <row r="1031" spans="1:11" x14ac:dyDescent="0.2">
      <c r="A1031" s="627">
        <v>0.85381927133336977</v>
      </c>
      <c r="D1031" s="553" t="s">
        <v>337</v>
      </c>
      <c r="G1031" s="551"/>
      <c r="H1031" s="548"/>
      <c r="K1031" s="627">
        <v>0.85381927133336977</v>
      </c>
    </row>
    <row r="1032" spans="1:11" ht="15" x14ac:dyDescent="0.25">
      <c r="A1032" s="626">
        <v>0.8541664933333698</v>
      </c>
      <c r="G1032" s="551"/>
      <c r="H1032" s="548"/>
      <c r="K1032" s="626">
        <v>0.8541664933333698</v>
      </c>
    </row>
    <row r="1033" spans="1:11" x14ac:dyDescent="0.2">
      <c r="A1033" s="627">
        <v>0.85451371533336984</v>
      </c>
      <c r="D1033" s="567"/>
      <c r="G1033" s="560"/>
      <c r="H1033" s="548"/>
      <c r="K1033" s="627">
        <v>0.85451371533336984</v>
      </c>
    </row>
    <row r="1034" spans="1:11" x14ac:dyDescent="0.2">
      <c r="A1034" s="627">
        <v>0.85486093733336987</v>
      </c>
      <c r="D1034" s="569"/>
      <c r="G1034" s="551"/>
      <c r="H1034" s="548"/>
      <c r="K1034" s="627">
        <v>0.85486093733336987</v>
      </c>
    </row>
    <row r="1035" spans="1:11" x14ac:dyDescent="0.2">
      <c r="A1035" s="627">
        <v>0.85520815933336991</v>
      </c>
      <c r="D1035" s="540" t="s">
        <v>259</v>
      </c>
      <c r="G1035" s="551"/>
      <c r="H1035" s="548"/>
      <c r="K1035" s="627">
        <v>0.85520815933336991</v>
      </c>
    </row>
    <row r="1036" spans="1:11" x14ac:dyDescent="0.2">
      <c r="A1036" s="627">
        <v>0.85555538133336995</v>
      </c>
      <c r="D1036" s="540" t="s">
        <v>314</v>
      </c>
      <c r="G1036" s="551"/>
      <c r="H1036" s="548"/>
      <c r="K1036" s="627">
        <v>0.85555538133336995</v>
      </c>
    </row>
    <row r="1037" spans="1:11" x14ac:dyDescent="0.2">
      <c r="A1037" s="627">
        <v>0.85590260333336998</v>
      </c>
      <c r="D1037" s="540"/>
      <c r="G1037" s="551"/>
      <c r="H1037" s="548"/>
      <c r="K1037" s="627">
        <v>0.85590260333336998</v>
      </c>
    </row>
    <row r="1038" spans="1:11" x14ac:dyDescent="0.2">
      <c r="A1038" s="627">
        <v>0.85624982533337002</v>
      </c>
      <c r="D1038" s="540"/>
      <c r="G1038" s="551"/>
      <c r="H1038" s="548"/>
      <c r="K1038" s="627">
        <v>0.85624982533337002</v>
      </c>
    </row>
    <row r="1039" spans="1:11" x14ac:dyDescent="0.2">
      <c r="A1039" s="627">
        <v>0.85659704733337005</v>
      </c>
      <c r="B1039" s="543" t="s">
        <v>272</v>
      </c>
      <c r="D1039" s="540"/>
      <c r="G1039" s="551"/>
      <c r="H1039" s="548"/>
      <c r="K1039" s="627">
        <v>0.85659704733337005</v>
      </c>
    </row>
    <row r="1040" spans="1:11" x14ac:dyDescent="0.2">
      <c r="A1040" s="627">
        <v>0.85694426933337009</v>
      </c>
      <c r="B1040" s="545" t="s">
        <v>314</v>
      </c>
      <c r="D1040" s="542"/>
      <c r="G1040" s="551"/>
      <c r="H1040" s="548"/>
      <c r="K1040" s="627">
        <v>0.85694426933337009</v>
      </c>
    </row>
    <row r="1041" spans="1:11" x14ac:dyDescent="0.2">
      <c r="A1041" s="627">
        <v>0.85729149133337013</v>
      </c>
      <c r="D1041" s="552" t="s">
        <v>338</v>
      </c>
      <c r="G1041" s="551"/>
      <c r="H1041" s="548"/>
      <c r="K1041" s="627">
        <v>0.85729149133337013</v>
      </c>
    </row>
    <row r="1042" spans="1:11" ht="15" x14ac:dyDescent="0.25">
      <c r="A1042" s="626">
        <v>0.85763871333337016</v>
      </c>
      <c r="D1042" s="553" t="s">
        <v>243</v>
      </c>
      <c r="G1042" s="551"/>
      <c r="H1042" s="548"/>
      <c r="K1042" s="626">
        <v>0.85763871333337016</v>
      </c>
    </row>
    <row r="1043" spans="1:11" x14ac:dyDescent="0.2">
      <c r="A1043" s="627">
        <v>0.8579859353333702</v>
      </c>
      <c r="G1043" s="551"/>
      <c r="H1043" s="548" t="s">
        <v>280</v>
      </c>
      <c r="K1043" s="627">
        <v>0.8579859353333702</v>
      </c>
    </row>
    <row r="1044" spans="1:11" ht="15" x14ac:dyDescent="0.25">
      <c r="A1044" s="627">
        <v>0.85833315733337023</v>
      </c>
      <c r="G1044" s="551"/>
      <c r="H1044" s="628" t="s">
        <v>328</v>
      </c>
      <c r="K1044" s="627">
        <v>0.85833315733337023</v>
      </c>
    </row>
    <row r="1045" spans="1:11" x14ac:dyDescent="0.2">
      <c r="A1045" s="627">
        <v>0.85868037933337027</v>
      </c>
      <c r="G1045" s="551"/>
      <c r="H1045" s="548"/>
      <c r="K1045" s="627">
        <v>0.85868037933337027</v>
      </c>
    </row>
    <row r="1046" spans="1:11" x14ac:dyDescent="0.2">
      <c r="A1046" s="627">
        <v>0.85902760133337031</v>
      </c>
      <c r="G1046" s="551"/>
      <c r="H1046" s="557"/>
      <c r="K1046" s="627">
        <v>0.85902760133337031</v>
      </c>
    </row>
    <row r="1047" spans="1:11" x14ac:dyDescent="0.2">
      <c r="A1047" s="627">
        <v>0.85937482333337034</v>
      </c>
      <c r="G1047" s="551"/>
      <c r="H1047" s="548"/>
      <c r="K1047" s="627">
        <v>0.85937482333337034</v>
      </c>
    </row>
    <row r="1048" spans="1:11" x14ac:dyDescent="0.2">
      <c r="A1048" s="627">
        <v>0.85972204533337038</v>
      </c>
      <c r="G1048" s="551"/>
      <c r="H1048" s="548"/>
      <c r="K1048" s="627">
        <v>0.85972204533337038</v>
      </c>
    </row>
    <row r="1049" spans="1:11" x14ac:dyDescent="0.2">
      <c r="A1049" s="627">
        <v>0.86006926733337041</v>
      </c>
      <c r="G1049" s="551"/>
      <c r="H1049" s="548"/>
      <c r="K1049" s="627">
        <v>0.86006926733337041</v>
      </c>
    </row>
    <row r="1050" spans="1:11" x14ac:dyDescent="0.2">
      <c r="A1050" s="627">
        <v>0.86041648933337045</v>
      </c>
      <c r="G1050" s="551"/>
      <c r="H1050" s="548"/>
      <c r="K1050" s="627">
        <v>0.86041648933337045</v>
      </c>
    </row>
    <row r="1051" spans="1:11" x14ac:dyDescent="0.2">
      <c r="A1051" s="627">
        <v>0.86076371133337048</v>
      </c>
      <c r="G1051" s="551"/>
      <c r="H1051" s="548"/>
      <c r="K1051" s="627">
        <v>0.86076371133337048</v>
      </c>
    </row>
    <row r="1052" spans="1:11" ht="15" x14ac:dyDescent="0.25">
      <c r="A1052" s="626">
        <v>0.86111093333337052</v>
      </c>
      <c r="G1052" s="633" t="s">
        <v>284</v>
      </c>
      <c r="H1052" s="548"/>
      <c r="K1052" s="626">
        <v>0.86111093333337052</v>
      </c>
    </row>
    <row r="1053" spans="1:11" x14ac:dyDescent="0.2">
      <c r="A1053" s="627">
        <v>0.86145815533337056</v>
      </c>
      <c r="G1053" s="551"/>
      <c r="H1053" s="548"/>
      <c r="K1053" s="627">
        <v>0.86145815533337056</v>
      </c>
    </row>
    <row r="1054" spans="1:11" x14ac:dyDescent="0.2">
      <c r="A1054" s="627">
        <v>0.86180537733337059</v>
      </c>
      <c r="G1054" s="551"/>
      <c r="H1054" s="548"/>
      <c r="K1054" s="627">
        <v>0.86180537733337059</v>
      </c>
    </row>
    <row r="1055" spans="1:11" x14ac:dyDescent="0.2">
      <c r="A1055" s="627">
        <v>0.86215259933337063</v>
      </c>
      <c r="G1055" s="551"/>
      <c r="H1055" s="548"/>
      <c r="K1055" s="627">
        <v>0.86215259933337063</v>
      </c>
    </row>
    <row r="1056" spans="1:11" x14ac:dyDescent="0.2">
      <c r="A1056" s="627">
        <v>0.86249982133337066</v>
      </c>
      <c r="G1056" s="551"/>
      <c r="H1056" s="548"/>
      <c r="K1056" s="627">
        <v>0.86249982133337066</v>
      </c>
    </row>
    <row r="1057" spans="1:11" x14ac:dyDescent="0.2">
      <c r="A1057" s="627">
        <v>0.8628470433333707</v>
      </c>
      <c r="G1057" s="551"/>
      <c r="H1057" s="548"/>
      <c r="K1057" s="627">
        <v>0.8628470433333707</v>
      </c>
    </row>
    <row r="1058" spans="1:11" x14ac:dyDescent="0.2">
      <c r="A1058" s="627">
        <v>0.86319426533337074</v>
      </c>
      <c r="G1058" s="551"/>
      <c r="H1058" s="548"/>
      <c r="K1058" s="627">
        <v>0.86319426533337074</v>
      </c>
    </row>
    <row r="1059" spans="1:11" x14ac:dyDescent="0.2">
      <c r="A1059" s="627">
        <v>0.86354148733337077</v>
      </c>
      <c r="G1059" s="551"/>
      <c r="H1059" s="548" t="s">
        <v>282</v>
      </c>
      <c r="K1059" s="627">
        <v>0.86354148733337077</v>
      </c>
    </row>
    <row r="1060" spans="1:11" ht="15" x14ac:dyDescent="0.25">
      <c r="A1060" s="627">
        <v>0.86388870933337081</v>
      </c>
      <c r="G1060" s="551"/>
      <c r="H1060" s="628" t="s">
        <v>330</v>
      </c>
      <c r="K1060" s="627">
        <v>0.86388870933337081</v>
      </c>
    </row>
    <row r="1061" spans="1:11" x14ac:dyDescent="0.2">
      <c r="A1061" s="627">
        <v>0.86423593133337084</v>
      </c>
      <c r="G1061" s="551"/>
      <c r="H1061" s="548"/>
      <c r="K1061" s="627">
        <v>0.86423593133337084</v>
      </c>
    </row>
    <row r="1062" spans="1:11" ht="15" x14ac:dyDescent="0.25">
      <c r="A1062" s="626">
        <v>0.86458315333337088</v>
      </c>
      <c r="G1062" s="563"/>
      <c r="H1062" s="548"/>
      <c r="K1062" s="626">
        <v>0.86458315333337088</v>
      </c>
    </row>
    <row r="1063" spans="1:11" x14ac:dyDescent="0.2">
      <c r="A1063" s="627">
        <v>0.86493037533337092</v>
      </c>
      <c r="G1063" s="630"/>
      <c r="H1063" s="548"/>
      <c r="K1063" s="627">
        <v>0.86493037533337092</v>
      </c>
    </row>
    <row r="1064" spans="1:11" x14ac:dyDescent="0.2">
      <c r="A1064" s="627">
        <v>0.86527759733337095</v>
      </c>
      <c r="G1064" s="630"/>
      <c r="H1064" s="548"/>
      <c r="K1064" s="627">
        <v>0.86527759733337095</v>
      </c>
    </row>
    <row r="1065" spans="1:11" x14ac:dyDescent="0.2">
      <c r="A1065" s="627">
        <v>0.86562481933337099</v>
      </c>
      <c r="G1065" s="630"/>
      <c r="H1065" s="548"/>
      <c r="K1065" s="627">
        <v>0.86562481933337099</v>
      </c>
    </row>
    <row r="1066" spans="1:11" x14ac:dyDescent="0.2">
      <c r="A1066" s="627">
        <v>0.86597204133337102</v>
      </c>
      <c r="B1066" s="546" t="s">
        <v>17</v>
      </c>
      <c r="G1066" s="630"/>
      <c r="H1066" s="548"/>
      <c r="K1066" s="627">
        <v>0.86597204133337102</v>
      </c>
    </row>
    <row r="1067" spans="1:11" x14ac:dyDescent="0.2">
      <c r="A1067" s="627">
        <v>0.86631926333337106</v>
      </c>
      <c r="B1067" s="548" t="s">
        <v>236</v>
      </c>
      <c r="G1067" s="630"/>
      <c r="H1067" s="548"/>
      <c r="K1067" s="627">
        <v>0.86631926333337106</v>
      </c>
    </row>
    <row r="1068" spans="1:11" x14ac:dyDescent="0.2">
      <c r="A1068" s="627">
        <v>0.86666648533337109</v>
      </c>
      <c r="B1068" s="548" t="s">
        <v>251</v>
      </c>
      <c r="G1068" s="630"/>
      <c r="H1068" s="548"/>
      <c r="K1068" s="627">
        <v>0.86666648533337109</v>
      </c>
    </row>
    <row r="1069" spans="1:11" x14ac:dyDescent="0.2">
      <c r="A1069" s="627">
        <v>0.86701370733337113</v>
      </c>
      <c r="B1069" s="549"/>
      <c r="G1069" s="630"/>
      <c r="H1069" s="548"/>
      <c r="K1069" s="627">
        <v>0.86701370733337113</v>
      </c>
    </row>
    <row r="1070" spans="1:11" x14ac:dyDescent="0.2">
      <c r="A1070" s="627">
        <v>0.86736092933337117</v>
      </c>
      <c r="G1070" s="630"/>
      <c r="H1070" s="557"/>
      <c r="K1070" s="627">
        <v>0.86736092933337117</v>
      </c>
    </row>
    <row r="1071" spans="1:11" x14ac:dyDescent="0.2">
      <c r="A1071" s="627">
        <v>0.8677081513333712</v>
      </c>
      <c r="G1071" s="630"/>
      <c r="H1071" s="548"/>
      <c r="K1071" s="627">
        <v>0.8677081513333712</v>
      </c>
    </row>
    <row r="1072" spans="1:11" ht="15" x14ac:dyDescent="0.25">
      <c r="A1072" s="626">
        <v>0.86805537333337124</v>
      </c>
      <c r="B1072" s="546" t="s">
        <v>1</v>
      </c>
      <c r="H1072" s="548"/>
      <c r="K1072" s="626">
        <v>0.86805537333337124</v>
      </c>
    </row>
    <row r="1073" spans="1:11" x14ac:dyDescent="0.2">
      <c r="A1073" s="627">
        <v>0.86840259533337127</v>
      </c>
      <c r="B1073" s="548" t="s">
        <v>236</v>
      </c>
      <c r="H1073" s="548"/>
      <c r="K1073" s="627">
        <v>0.86840259533337127</v>
      </c>
    </row>
    <row r="1074" spans="1:11" x14ac:dyDescent="0.2">
      <c r="A1074" s="627">
        <v>0.86874981733337131</v>
      </c>
      <c r="B1074" s="548" t="s">
        <v>251</v>
      </c>
      <c r="H1074" s="548"/>
      <c r="K1074" s="627">
        <v>0.86874981733337131</v>
      </c>
    </row>
    <row r="1075" spans="1:11" x14ac:dyDescent="0.2">
      <c r="A1075" s="627">
        <v>0.86909703933337135</v>
      </c>
      <c r="B1075" s="549"/>
      <c r="H1075" s="549" t="s">
        <v>282</v>
      </c>
      <c r="K1075" s="627">
        <v>0.86909703933337135</v>
      </c>
    </row>
    <row r="1076" spans="1:11" x14ac:dyDescent="0.2">
      <c r="A1076" s="627">
        <v>0.86944426133337138</v>
      </c>
      <c r="H1076" s="548"/>
      <c r="K1076" s="627">
        <v>0.86944426133337138</v>
      </c>
    </row>
    <row r="1077" spans="1:11" x14ac:dyDescent="0.2">
      <c r="A1077" s="627">
        <v>0.86979148333337142</v>
      </c>
      <c r="H1077" s="548"/>
      <c r="K1077" s="627">
        <v>0.86979148333337142</v>
      </c>
    </row>
    <row r="1078" spans="1:11" x14ac:dyDescent="0.2">
      <c r="A1078" s="627">
        <v>0.87013870533337145</v>
      </c>
      <c r="B1078" s="550" t="s">
        <v>1</v>
      </c>
      <c r="H1078" s="548"/>
      <c r="K1078" s="627">
        <v>0.87013870533337145</v>
      </c>
    </row>
    <row r="1079" spans="1:11" x14ac:dyDescent="0.2">
      <c r="A1079" s="627">
        <v>0.87048592733337149</v>
      </c>
      <c r="B1079" s="552" t="s">
        <v>243</v>
      </c>
      <c r="H1079" s="548"/>
      <c r="K1079" s="627">
        <v>0.87048592733337149</v>
      </c>
    </row>
    <row r="1080" spans="1:11" ht="15" x14ac:dyDescent="0.25">
      <c r="A1080" s="627">
        <v>0.87083314933337153</v>
      </c>
      <c r="B1080" s="552" t="s">
        <v>251</v>
      </c>
      <c r="H1080" s="628" t="s">
        <v>281</v>
      </c>
      <c r="K1080" s="627">
        <v>0.87083314933337153</v>
      </c>
    </row>
    <row r="1081" spans="1:11" x14ac:dyDescent="0.2">
      <c r="A1081" s="627">
        <v>0.87118037133337156</v>
      </c>
      <c r="B1081" s="553"/>
      <c r="H1081" s="548"/>
      <c r="K1081" s="627">
        <v>0.87118037133337156</v>
      </c>
    </row>
    <row r="1082" spans="1:11" ht="15" x14ac:dyDescent="0.25">
      <c r="A1082" s="626">
        <v>0.8715275933333716</v>
      </c>
      <c r="H1082" s="548"/>
      <c r="K1082" s="626">
        <v>0.8715275933333716</v>
      </c>
    </row>
    <row r="1083" spans="1:11" x14ac:dyDescent="0.2">
      <c r="A1083" s="627">
        <v>0.87187481533337163</v>
      </c>
      <c r="H1083" s="548"/>
      <c r="K1083" s="627">
        <v>0.87187481533337163</v>
      </c>
    </row>
    <row r="1084" spans="1:11" x14ac:dyDescent="0.2">
      <c r="A1084" s="627">
        <v>0.87222203733337167</v>
      </c>
      <c r="H1084" s="548"/>
      <c r="K1084" s="627">
        <v>0.87222203733337167</v>
      </c>
    </row>
    <row r="1085" spans="1:11" x14ac:dyDescent="0.2">
      <c r="A1085" s="627">
        <v>0.87256925933337171</v>
      </c>
      <c r="H1085" s="548"/>
      <c r="K1085" s="627">
        <v>0.87256925933337171</v>
      </c>
    </row>
    <row r="1086" spans="1:11" x14ac:dyDescent="0.2">
      <c r="A1086" s="627">
        <v>0.87291648133337174</v>
      </c>
      <c r="D1086" s="567"/>
      <c r="H1086" s="548"/>
      <c r="K1086" s="627">
        <v>0.87291648133337174</v>
      </c>
    </row>
    <row r="1087" spans="1:11" x14ac:dyDescent="0.2">
      <c r="A1087" s="627">
        <v>0.87326370333337178</v>
      </c>
      <c r="D1087" s="568"/>
      <c r="H1087" s="548"/>
      <c r="K1087" s="627">
        <v>0.87326370333337178</v>
      </c>
    </row>
    <row r="1088" spans="1:11" x14ac:dyDescent="0.2">
      <c r="A1088" s="627">
        <v>0.87361092533337181</v>
      </c>
      <c r="D1088" s="568"/>
      <c r="H1088" s="548"/>
      <c r="K1088" s="627">
        <v>0.87361092533337181</v>
      </c>
    </row>
    <row r="1089" spans="1:11" x14ac:dyDescent="0.2">
      <c r="A1089" s="627">
        <v>0.87395814733337185</v>
      </c>
      <c r="D1089" s="568"/>
      <c r="H1089" s="548"/>
      <c r="K1089" s="627">
        <v>0.87395814733337185</v>
      </c>
    </row>
    <row r="1090" spans="1:11" x14ac:dyDescent="0.2">
      <c r="A1090" s="627">
        <v>0.87430536933337188</v>
      </c>
      <c r="D1090" s="568"/>
      <c r="H1090" s="548"/>
      <c r="K1090" s="627">
        <v>0.87430536933337188</v>
      </c>
    </row>
    <row r="1091" spans="1:11" x14ac:dyDescent="0.2">
      <c r="A1091" s="627">
        <v>0.87465259133337192</v>
      </c>
      <c r="D1091" s="569"/>
      <c r="H1091" s="548" t="s">
        <v>339</v>
      </c>
      <c r="K1091" s="627">
        <v>0.87465259133337192</v>
      </c>
    </row>
    <row r="1092" spans="1:11" ht="15" x14ac:dyDescent="0.25">
      <c r="A1092" s="626">
        <v>0.87499981333337196</v>
      </c>
      <c r="B1092" s="543" t="s">
        <v>340</v>
      </c>
      <c r="D1092" s="540" t="s">
        <v>341</v>
      </c>
      <c r="H1092" s="628" t="s">
        <v>283</v>
      </c>
      <c r="K1092" s="626">
        <v>0.87499981333337196</v>
      </c>
    </row>
    <row r="1093" spans="1:11" x14ac:dyDescent="0.2">
      <c r="A1093" s="627">
        <v>0.87534703533337199</v>
      </c>
      <c r="B1093" s="544" t="s">
        <v>248</v>
      </c>
      <c r="D1093" s="540" t="s">
        <v>248</v>
      </c>
      <c r="H1093" s="548"/>
      <c r="K1093" s="627">
        <v>0.87534703533337199</v>
      </c>
    </row>
    <row r="1094" spans="1:11" x14ac:dyDescent="0.2">
      <c r="A1094" s="627">
        <v>0.87569425733337203</v>
      </c>
      <c r="B1094" s="544"/>
      <c r="D1094" s="540"/>
      <c r="H1094" s="557"/>
      <c r="K1094" s="627">
        <v>0.87569425733337203</v>
      </c>
    </row>
    <row r="1095" spans="1:11" x14ac:dyDescent="0.2">
      <c r="A1095" s="627">
        <v>0.87604147933337206</v>
      </c>
      <c r="B1095" s="545"/>
      <c r="D1095" s="542"/>
      <c r="H1095" s="548"/>
      <c r="K1095" s="627">
        <v>0.87604147933337206</v>
      </c>
    </row>
    <row r="1096" spans="1:11" x14ac:dyDescent="0.2">
      <c r="A1096" s="627">
        <v>0.8763887013333721</v>
      </c>
      <c r="D1096" s="548" t="s">
        <v>249</v>
      </c>
      <c r="H1096" s="548"/>
      <c r="K1096" s="627">
        <v>0.8763887013333721</v>
      </c>
    </row>
    <row r="1097" spans="1:11" x14ac:dyDescent="0.2">
      <c r="A1097" s="627">
        <v>0.87673592333337214</v>
      </c>
      <c r="D1097" s="548" t="s">
        <v>236</v>
      </c>
      <c r="H1097" s="548"/>
      <c r="K1097" s="627">
        <v>0.87673592333337214</v>
      </c>
    </row>
    <row r="1098" spans="1:11" x14ac:dyDescent="0.2">
      <c r="A1098" s="627">
        <v>0.87708314533337217</v>
      </c>
      <c r="D1098" s="548" t="s">
        <v>342</v>
      </c>
      <c r="H1098" s="548"/>
      <c r="K1098" s="627">
        <v>0.87708314533337217</v>
      </c>
    </row>
    <row r="1099" spans="1:11" x14ac:dyDescent="0.2">
      <c r="A1099" s="627">
        <v>0.87743036733337221</v>
      </c>
      <c r="D1099" s="548"/>
      <c r="H1099" s="548"/>
      <c r="K1099" s="627">
        <v>0.87743036733337221</v>
      </c>
    </row>
    <row r="1100" spans="1:11" x14ac:dyDescent="0.2">
      <c r="A1100" s="627">
        <v>0.87777758933337224</v>
      </c>
      <c r="D1100" s="548"/>
      <c r="H1100" s="548"/>
      <c r="K1100" s="627">
        <v>0.87777758933337224</v>
      </c>
    </row>
    <row r="1101" spans="1:11" x14ac:dyDescent="0.2">
      <c r="A1101" s="627">
        <v>0.87812481133337228</v>
      </c>
      <c r="D1101" s="548"/>
      <c r="H1101" s="548"/>
      <c r="K1101" s="627">
        <v>0.87812481133337228</v>
      </c>
    </row>
    <row r="1102" spans="1:11" ht="15" x14ac:dyDescent="0.25">
      <c r="A1102" s="626">
        <v>0.87847203333337232</v>
      </c>
      <c r="D1102" s="548"/>
      <c r="H1102" s="548"/>
      <c r="K1102" s="626">
        <v>0.87847203333337232</v>
      </c>
    </row>
    <row r="1103" spans="1:11" x14ac:dyDescent="0.2">
      <c r="A1103" s="627">
        <v>0.87881925533337235</v>
      </c>
      <c r="D1103" s="548"/>
      <c r="H1103" s="548"/>
      <c r="K1103" s="627">
        <v>0.87881925533337235</v>
      </c>
    </row>
    <row r="1104" spans="1:11" ht="15" x14ac:dyDescent="0.25">
      <c r="A1104" s="627">
        <v>0.87916647733337239</v>
      </c>
      <c r="D1104" s="548"/>
      <c r="H1104" s="628"/>
      <c r="K1104" s="627">
        <v>0.87916647733337239</v>
      </c>
    </row>
    <row r="1105" spans="1:11" x14ac:dyDescent="0.2">
      <c r="A1105" s="627">
        <v>0.87951369933337242</v>
      </c>
      <c r="D1105" s="548"/>
      <c r="H1105" s="548" t="s">
        <v>343</v>
      </c>
      <c r="K1105" s="627">
        <v>0.87951369933337242</v>
      </c>
    </row>
    <row r="1106" spans="1:11" ht="15" x14ac:dyDescent="0.25">
      <c r="A1106" s="627">
        <v>0.87986092133337246</v>
      </c>
      <c r="D1106" s="548"/>
      <c r="H1106" s="628" t="s">
        <v>284</v>
      </c>
      <c r="K1106" s="627">
        <v>0.87986092133337246</v>
      </c>
    </row>
    <row r="1107" spans="1:11" x14ac:dyDescent="0.2">
      <c r="A1107" s="627">
        <v>0.88020814333337249</v>
      </c>
      <c r="D1107" s="548"/>
      <c r="H1107" s="548"/>
      <c r="K1107" s="627">
        <v>0.88020814333337249</v>
      </c>
    </row>
    <row r="1108" spans="1:11" x14ac:dyDescent="0.2">
      <c r="A1108" s="627">
        <v>0.88055536533337253</v>
      </c>
      <c r="D1108" s="548"/>
      <c r="H1108" s="548"/>
      <c r="K1108" s="627">
        <v>0.88055536533337253</v>
      </c>
    </row>
    <row r="1109" spans="1:11" x14ac:dyDescent="0.2">
      <c r="A1109" s="627">
        <v>0.88090258733337257</v>
      </c>
      <c r="D1109" s="548"/>
      <c r="H1109" s="548"/>
      <c r="K1109" s="627">
        <v>0.88090258733337257</v>
      </c>
    </row>
    <row r="1110" spans="1:11" x14ac:dyDescent="0.2">
      <c r="A1110" s="627">
        <v>0.8812498093333726</v>
      </c>
      <c r="D1110" s="548"/>
      <c r="H1110" s="548"/>
      <c r="K1110" s="627">
        <v>0.8812498093333726</v>
      </c>
    </row>
    <row r="1111" spans="1:11" x14ac:dyDescent="0.2">
      <c r="A1111" s="627">
        <v>0.88159703133337264</v>
      </c>
      <c r="D1111" s="548"/>
      <c r="H1111" s="548"/>
      <c r="K1111" s="627">
        <v>0.88159703133337264</v>
      </c>
    </row>
    <row r="1112" spans="1:11" ht="15" x14ac:dyDescent="0.25">
      <c r="A1112" s="626">
        <v>0.88194425333337267</v>
      </c>
      <c r="D1112" s="548"/>
      <c r="H1112" s="548"/>
      <c r="K1112" s="626">
        <v>0.88194425333337267</v>
      </c>
    </row>
    <row r="1113" spans="1:11" x14ac:dyDescent="0.2">
      <c r="A1113" s="627">
        <v>0.88229147533337271</v>
      </c>
      <c r="D1113" s="548"/>
      <c r="H1113" s="548"/>
      <c r="K1113" s="627">
        <v>0.88229147533337271</v>
      </c>
    </row>
    <row r="1114" spans="1:11" x14ac:dyDescent="0.2">
      <c r="A1114" s="627">
        <v>0.88263869733337275</v>
      </c>
      <c r="D1114" s="548"/>
      <c r="H1114" s="548"/>
      <c r="K1114" s="627">
        <v>0.88263869733337275</v>
      </c>
    </row>
    <row r="1115" spans="1:11" x14ac:dyDescent="0.2">
      <c r="A1115" s="627">
        <v>0.88298591933337278</v>
      </c>
      <c r="D1115" s="548"/>
      <c r="H1115" s="548"/>
      <c r="K1115" s="627">
        <v>0.88298591933337278</v>
      </c>
    </row>
    <row r="1116" spans="1:11" x14ac:dyDescent="0.2">
      <c r="A1116" s="627">
        <v>0.88333314133337282</v>
      </c>
      <c r="D1116" s="634"/>
      <c r="H1116" s="548"/>
      <c r="K1116" s="627">
        <v>0.88333314133337282</v>
      </c>
    </row>
    <row r="1117" spans="1:11" x14ac:dyDescent="0.2">
      <c r="A1117" s="627">
        <v>0.88368036333337285</v>
      </c>
      <c r="D1117" s="634"/>
      <c r="H1117" s="548"/>
      <c r="K1117" s="627">
        <v>0.88368036333337285</v>
      </c>
    </row>
    <row r="1118" spans="1:11" x14ac:dyDescent="0.2">
      <c r="A1118" s="627">
        <v>0.88402758533337289</v>
      </c>
      <c r="D1118" s="634"/>
      <c r="H1118" s="557"/>
      <c r="K1118" s="627">
        <v>0.88402758533337289</v>
      </c>
    </row>
    <row r="1119" spans="1:11" x14ac:dyDescent="0.2">
      <c r="A1119" s="627">
        <v>0.88437480733337293</v>
      </c>
      <c r="D1119" s="635"/>
      <c r="H1119" s="548"/>
      <c r="K1119" s="627">
        <v>0.88437480733337293</v>
      </c>
    </row>
    <row r="1120" spans="1:11" x14ac:dyDescent="0.2">
      <c r="A1120" s="627">
        <v>0.88472202933337296</v>
      </c>
      <c r="H1120" s="548"/>
      <c r="K1120" s="627">
        <v>0.88472202933337296</v>
      </c>
    </row>
    <row r="1121" spans="1:11" x14ac:dyDescent="0.2">
      <c r="A1121" s="627">
        <v>0.885069251333373</v>
      </c>
      <c r="H1121" s="549" t="s">
        <v>282</v>
      </c>
      <c r="K1121" s="627">
        <v>0.885069251333373</v>
      </c>
    </row>
    <row r="1122" spans="1:11" ht="15" x14ac:dyDescent="0.25">
      <c r="A1122" s="626">
        <v>0.88541647333337303</v>
      </c>
      <c r="H1122" s="634"/>
      <c r="K1122" s="626">
        <v>0.88541647333337303</v>
      </c>
    </row>
    <row r="1123" spans="1:11" x14ac:dyDescent="0.2">
      <c r="A1123" s="627">
        <v>0.88576369533337307</v>
      </c>
      <c r="H1123" s="634"/>
      <c r="K1123" s="627">
        <v>0.88576369533337307</v>
      </c>
    </row>
    <row r="1124" spans="1:11" x14ac:dyDescent="0.2">
      <c r="A1124" s="627">
        <v>0.8861109173333731</v>
      </c>
      <c r="B1124" s="550" t="s">
        <v>19</v>
      </c>
      <c r="H1124" s="634"/>
      <c r="K1124" s="627">
        <v>0.8861109173333731</v>
      </c>
    </row>
    <row r="1125" spans="1:11" x14ac:dyDescent="0.2">
      <c r="A1125" s="627">
        <v>0.88645813933337314</v>
      </c>
      <c r="B1125" s="552" t="s">
        <v>243</v>
      </c>
      <c r="H1125" s="634"/>
      <c r="K1125" s="627">
        <v>0.88645813933337314</v>
      </c>
    </row>
    <row r="1126" spans="1:11" x14ac:dyDescent="0.2">
      <c r="A1126" s="627">
        <v>0.88680536133337318</v>
      </c>
      <c r="B1126" s="552" t="s">
        <v>251</v>
      </c>
      <c r="H1126" s="634"/>
      <c r="K1126" s="627">
        <v>0.88680536133337318</v>
      </c>
    </row>
    <row r="1127" spans="1:11" x14ac:dyDescent="0.2">
      <c r="A1127" s="627">
        <v>0.88715258333337321</v>
      </c>
      <c r="B1127" s="553"/>
      <c r="H1127" s="634"/>
      <c r="K1127" s="627">
        <v>0.88715258333337321</v>
      </c>
    </row>
    <row r="1128" spans="1:11" x14ac:dyDescent="0.2">
      <c r="A1128" s="627">
        <v>0.88749980533337325</v>
      </c>
      <c r="H1128" s="634"/>
      <c r="K1128" s="627">
        <v>0.88749980533337325</v>
      </c>
    </row>
    <row r="1129" spans="1:11" x14ac:dyDescent="0.2">
      <c r="A1129" s="627">
        <v>0.88784702733337328</v>
      </c>
      <c r="H1129" s="634"/>
      <c r="K1129" s="627">
        <v>0.88784702733337328</v>
      </c>
    </row>
    <row r="1130" spans="1:11" x14ac:dyDescent="0.2">
      <c r="A1130" s="627">
        <v>0.88819424933337332</v>
      </c>
      <c r="H1130" s="634"/>
      <c r="K1130" s="627">
        <v>0.88819424933337332</v>
      </c>
    </row>
    <row r="1131" spans="1:11" x14ac:dyDescent="0.2">
      <c r="A1131" s="627">
        <v>0.88854147133337336</v>
      </c>
      <c r="H1131" s="634"/>
      <c r="K1131" s="627">
        <v>0.88854147133337336</v>
      </c>
    </row>
    <row r="1132" spans="1:11" ht="15" x14ac:dyDescent="0.25">
      <c r="A1132" s="626">
        <v>0.88888869333337339</v>
      </c>
      <c r="H1132" s="634"/>
      <c r="K1132" s="626">
        <v>0.88888869333337339</v>
      </c>
    </row>
    <row r="1133" spans="1:11" x14ac:dyDescent="0.2">
      <c r="A1133" s="627">
        <v>0.88923591533337343</v>
      </c>
      <c r="H1133" s="634"/>
      <c r="K1133" s="627">
        <v>0.88923591533337343</v>
      </c>
    </row>
    <row r="1134" spans="1:11" x14ac:dyDescent="0.2">
      <c r="A1134" s="627">
        <v>0.88958313733337346</v>
      </c>
      <c r="H1134" s="634"/>
      <c r="K1134" s="627">
        <v>0.88958313733337346</v>
      </c>
    </row>
    <row r="1135" spans="1:11" x14ac:dyDescent="0.2">
      <c r="A1135" s="627">
        <v>0.8899303593333735</v>
      </c>
      <c r="H1135" s="634"/>
      <c r="K1135" s="627">
        <v>0.8899303593333735</v>
      </c>
    </row>
    <row r="1136" spans="1:11" x14ac:dyDescent="0.2">
      <c r="A1136" s="627">
        <v>0.89027758133337354</v>
      </c>
      <c r="D1136" s="567"/>
      <c r="H1136" s="634"/>
      <c r="K1136" s="627">
        <v>0.89027758133337354</v>
      </c>
    </row>
    <row r="1137" spans="1:11" x14ac:dyDescent="0.2">
      <c r="A1137" s="627">
        <v>0.89062480333337357</v>
      </c>
      <c r="D1137" s="568"/>
      <c r="H1137" s="634"/>
      <c r="K1137" s="627">
        <v>0.89062480333337357</v>
      </c>
    </row>
    <row r="1138" spans="1:11" x14ac:dyDescent="0.2">
      <c r="A1138" s="627">
        <v>0.89097202533337361</v>
      </c>
      <c r="D1138" s="568"/>
      <c r="H1138" s="634"/>
      <c r="K1138" s="627">
        <v>0.89097202533337361</v>
      </c>
    </row>
    <row r="1139" spans="1:11" x14ac:dyDescent="0.2">
      <c r="A1139" s="627">
        <v>0.89131924733337364</v>
      </c>
      <c r="D1139" s="568"/>
      <c r="H1139" s="634"/>
      <c r="K1139" s="627">
        <v>0.89131924733337364</v>
      </c>
    </row>
    <row r="1140" spans="1:11" x14ac:dyDescent="0.2">
      <c r="A1140" s="627">
        <v>0.89166646933337368</v>
      </c>
      <c r="D1140" s="568"/>
      <c r="H1140" s="634"/>
      <c r="K1140" s="627">
        <v>0.89166646933337368</v>
      </c>
    </row>
    <row r="1141" spans="1:11" x14ac:dyDescent="0.2">
      <c r="A1141" s="627">
        <v>0.89201369133337371</v>
      </c>
      <c r="D1141" s="569"/>
      <c r="H1141" s="635"/>
      <c r="K1141" s="627">
        <v>0.89201369133337371</v>
      </c>
    </row>
    <row r="1142" spans="1:11" ht="15" x14ac:dyDescent="0.25">
      <c r="A1142" s="626">
        <v>0.89236091333337375</v>
      </c>
      <c r="B1142" s="543" t="s">
        <v>344</v>
      </c>
      <c r="D1142" s="540" t="s">
        <v>341</v>
      </c>
      <c r="K1142" s="626">
        <v>0.89236091333337375</v>
      </c>
    </row>
    <row r="1143" spans="1:11" x14ac:dyDescent="0.2">
      <c r="A1143" s="627">
        <v>0.89270813533337379</v>
      </c>
      <c r="B1143" s="544" t="s">
        <v>248</v>
      </c>
      <c r="D1143" s="540" t="s">
        <v>248</v>
      </c>
      <c r="K1143" s="627">
        <v>0.89270813533337379</v>
      </c>
    </row>
    <row r="1144" spans="1:11" x14ac:dyDescent="0.2">
      <c r="A1144" s="627">
        <v>0.89305535733337382</v>
      </c>
      <c r="B1144" s="544"/>
      <c r="D1144" s="540"/>
      <c r="K1144" s="627">
        <v>0.89305535733337382</v>
      </c>
    </row>
    <row r="1145" spans="1:11" x14ac:dyDescent="0.2">
      <c r="A1145" s="627">
        <v>0.89340257933337386</v>
      </c>
      <c r="B1145" s="545"/>
      <c r="D1145" s="542"/>
      <c r="K1145" s="627">
        <v>0.89340257933337386</v>
      </c>
    </row>
    <row r="1146" spans="1:11" x14ac:dyDescent="0.2">
      <c r="A1146" s="627">
        <v>0.89374980133337389</v>
      </c>
      <c r="D1146" s="552" t="s">
        <v>249</v>
      </c>
      <c r="K1146" s="627">
        <v>0.89374980133337389</v>
      </c>
    </row>
    <row r="1147" spans="1:11" x14ac:dyDescent="0.2">
      <c r="A1147" s="627">
        <v>0.89409702333337393</v>
      </c>
      <c r="D1147" s="552" t="s">
        <v>243</v>
      </c>
      <c r="K1147" s="627">
        <v>0.89409702333337393</v>
      </c>
    </row>
    <row r="1148" spans="1:11" x14ac:dyDescent="0.2">
      <c r="A1148" s="627">
        <v>0.89444424533337397</v>
      </c>
      <c r="D1148" s="552" t="s">
        <v>345</v>
      </c>
      <c r="K1148" s="627">
        <v>0.89444424533337397</v>
      </c>
    </row>
    <row r="1149" spans="1:11" x14ac:dyDescent="0.2">
      <c r="A1149" s="627">
        <v>0.894791467333374</v>
      </c>
      <c r="D1149" s="552"/>
      <c r="K1149" s="627">
        <v>0.894791467333374</v>
      </c>
    </row>
    <row r="1150" spans="1:11" x14ac:dyDescent="0.2">
      <c r="A1150" s="627">
        <v>0.89513868933337404</v>
      </c>
      <c r="D1150" s="552"/>
      <c r="K1150" s="627">
        <v>0.89513868933337404</v>
      </c>
    </row>
    <row r="1151" spans="1:11" x14ac:dyDescent="0.2">
      <c r="A1151" s="627">
        <v>0.89548591133337407</v>
      </c>
      <c r="D1151" s="552"/>
      <c r="K1151" s="627">
        <v>0.89548591133337407</v>
      </c>
    </row>
    <row r="1152" spans="1:11" ht="15" x14ac:dyDescent="0.25">
      <c r="A1152" s="626">
        <v>0.89583313333337411</v>
      </c>
      <c r="D1152" s="552"/>
      <c r="K1152" s="626">
        <v>0.89583313333337411</v>
      </c>
    </row>
    <row r="1153" spans="1:11" x14ac:dyDescent="0.2">
      <c r="A1153" s="627">
        <v>0.89618035533337415</v>
      </c>
      <c r="D1153" s="552"/>
      <c r="K1153" s="627">
        <v>0.89618035533337415</v>
      </c>
    </row>
    <row r="1154" spans="1:11" x14ac:dyDescent="0.2">
      <c r="A1154" s="627">
        <v>0.89652757733337418</v>
      </c>
      <c r="D1154" s="552"/>
      <c r="K1154" s="627">
        <v>0.89652757733337418</v>
      </c>
    </row>
    <row r="1155" spans="1:11" x14ac:dyDescent="0.2">
      <c r="A1155" s="627">
        <v>0.89687479933337422</v>
      </c>
      <c r="D1155" s="552"/>
      <c r="K1155" s="627">
        <v>0.89687479933337422</v>
      </c>
    </row>
    <row r="1156" spans="1:11" x14ac:dyDescent="0.2">
      <c r="A1156" s="627">
        <v>0.89722202133337425</v>
      </c>
      <c r="D1156" s="552"/>
      <c r="K1156" s="627">
        <v>0.89722202133337425</v>
      </c>
    </row>
    <row r="1157" spans="1:11" x14ac:dyDescent="0.2">
      <c r="A1157" s="627">
        <v>0.89756924333337429</v>
      </c>
      <c r="D1157" s="552"/>
      <c r="K1157" s="627">
        <v>0.89756924333337429</v>
      </c>
    </row>
    <row r="1158" spans="1:11" x14ac:dyDescent="0.2">
      <c r="A1158" s="627">
        <v>0.89791646533337433</v>
      </c>
      <c r="D1158" s="552"/>
      <c r="K1158" s="627">
        <v>0.89791646533337433</v>
      </c>
    </row>
    <row r="1159" spans="1:11" x14ac:dyDescent="0.2">
      <c r="A1159" s="627">
        <v>0.89826368733337436</v>
      </c>
      <c r="D1159" s="552"/>
      <c r="K1159" s="627">
        <v>0.89826368733337436</v>
      </c>
    </row>
    <row r="1160" spans="1:11" x14ac:dyDescent="0.2">
      <c r="A1160" s="627">
        <v>0.8986109093333744</v>
      </c>
      <c r="D1160" s="552"/>
      <c r="K1160" s="627">
        <v>0.8986109093333744</v>
      </c>
    </row>
    <row r="1161" spans="1:11" x14ac:dyDescent="0.2">
      <c r="A1161" s="627">
        <v>0.89895813133337443</v>
      </c>
      <c r="D1161" s="552"/>
      <c r="K1161" s="627">
        <v>0.89895813133337443</v>
      </c>
    </row>
    <row r="1162" spans="1:11" ht="15" x14ac:dyDescent="0.25">
      <c r="A1162" s="626">
        <v>0.89930535333337447</v>
      </c>
      <c r="D1162" s="552"/>
      <c r="K1162" s="626">
        <v>0.89930535333337447</v>
      </c>
    </row>
    <row r="1163" spans="1:11" x14ac:dyDescent="0.2">
      <c r="A1163" s="627">
        <v>0.8996525753333745</v>
      </c>
      <c r="D1163" s="552"/>
      <c r="K1163" s="627">
        <v>0.8996525753333745</v>
      </c>
    </row>
    <row r="1164" spans="1:11" x14ac:dyDescent="0.2">
      <c r="A1164" s="627">
        <v>0.89999979733337454</v>
      </c>
      <c r="D1164" s="552"/>
      <c r="K1164" s="627">
        <v>0.89999979733337454</v>
      </c>
    </row>
    <row r="1165" spans="1:11" x14ac:dyDescent="0.2">
      <c r="A1165" s="627">
        <v>0.90034701933337458</v>
      </c>
      <c r="D1165" s="552"/>
      <c r="K1165" s="627">
        <v>0.90034701933337458</v>
      </c>
    </row>
    <row r="1166" spans="1:11" x14ac:dyDescent="0.2">
      <c r="A1166" s="627">
        <v>0.90069424133337461</v>
      </c>
      <c r="D1166" s="552"/>
      <c r="K1166" s="627">
        <v>0.90069424133337461</v>
      </c>
    </row>
    <row r="1167" spans="1:11" x14ac:dyDescent="0.2">
      <c r="A1167" s="627">
        <v>0.90104146333337465</v>
      </c>
      <c r="D1167" s="552"/>
      <c r="K1167" s="627">
        <v>0.90104146333337465</v>
      </c>
    </row>
    <row r="1168" spans="1:11" x14ac:dyDescent="0.2">
      <c r="A1168" s="627">
        <v>0.90138868533337468</v>
      </c>
      <c r="D1168" s="552"/>
      <c r="K1168" s="627">
        <v>0.90138868533337468</v>
      </c>
    </row>
    <row r="1169" spans="1:11" x14ac:dyDescent="0.2">
      <c r="A1169" s="627">
        <v>0.90173590733337472</v>
      </c>
      <c r="D1169" s="553"/>
      <c r="K1169" s="627">
        <v>0.90173590733337472</v>
      </c>
    </row>
    <row r="1170" spans="1:11" x14ac:dyDescent="0.2">
      <c r="A1170" s="627">
        <v>0.90208312933337476</v>
      </c>
      <c r="B1170" s="546" t="s">
        <v>249</v>
      </c>
      <c r="K1170" s="627">
        <v>0.90208312933337476</v>
      </c>
    </row>
    <row r="1171" spans="1:11" x14ac:dyDescent="0.2">
      <c r="A1171" s="627">
        <v>0.90243035133337479</v>
      </c>
      <c r="B1171" s="548" t="s">
        <v>236</v>
      </c>
      <c r="K1171" s="627">
        <v>0.90243035133337479</v>
      </c>
    </row>
    <row r="1172" spans="1:11" ht="15" x14ac:dyDescent="0.25">
      <c r="A1172" s="626">
        <v>0.90277757333337483</v>
      </c>
      <c r="B1172" s="548" t="s">
        <v>251</v>
      </c>
      <c r="K1172" s="626">
        <v>0.90277757333337483</v>
      </c>
    </row>
    <row r="1173" spans="1:11" x14ac:dyDescent="0.2">
      <c r="A1173" s="627">
        <v>0.90312479533337486</v>
      </c>
      <c r="B1173" s="549"/>
      <c r="K1173" s="627">
        <v>0.90312479533337486</v>
      </c>
    </row>
    <row r="1174" spans="1:11" x14ac:dyDescent="0.2">
      <c r="A1174" s="627">
        <v>0.9034720173333749</v>
      </c>
      <c r="K1174" s="627">
        <v>0.9034720173333749</v>
      </c>
    </row>
    <row r="1175" spans="1:11" x14ac:dyDescent="0.2">
      <c r="A1175" s="627">
        <v>0.90381923933337494</v>
      </c>
      <c r="K1175" s="627">
        <v>0.90381923933337494</v>
      </c>
    </row>
    <row r="1176" spans="1:11" x14ac:dyDescent="0.2">
      <c r="A1176" s="627">
        <v>0.90416646133337497</v>
      </c>
      <c r="B1176" s="546" t="s">
        <v>24</v>
      </c>
      <c r="K1176" s="627">
        <v>0.90416646133337497</v>
      </c>
    </row>
    <row r="1177" spans="1:11" x14ac:dyDescent="0.2">
      <c r="A1177" s="627">
        <v>0.90451368333337501</v>
      </c>
      <c r="B1177" s="548" t="s">
        <v>236</v>
      </c>
      <c r="K1177" s="627">
        <v>0.90451368333337501</v>
      </c>
    </row>
    <row r="1178" spans="1:11" x14ac:dyDescent="0.2">
      <c r="A1178" s="627">
        <v>0.90486090533337504</v>
      </c>
      <c r="B1178" s="548" t="s">
        <v>251</v>
      </c>
      <c r="K1178" s="627">
        <v>0.90486090533337504</v>
      </c>
    </row>
    <row r="1179" spans="1:11" x14ac:dyDescent="0.2">
      <c r="A1179" s="627">
        <v>0.90520812733337508</v>
      </c>
      <c r="B1179" s="549"/>
      <c r="K1179" s="627">
        <v>0.90520812733337508</v>
      </c>
    </row>
    <row r="1180" spans="1:11" x14ac:dyDescent="0.2">
      <c r="A1180" s="627">
        <v>0.90555534933337511</v>
      </c>
      <c r="K1180" s="627">
        <v>0.90555534933337511</v>
      </c>
    </row>
    <row r="1181" spans="1:11" x14ac:dyDescent="0.2">
      <c r="A1181" s="627">
        <v>0.90590257133337515</v>
      </c>
      <c r="K1181" s="627">
        <v>0.90590257133337515</v>
      </c>
    </row>
    <row r="1182" spans="1:11" ht="15" x14ac:dyDescent="0.25">
      <c r="A1182" s="626">
        <v>0.90624979333337519</v>
      </c>
      <c r="B1182" s="550" t="s">
        <v>249</v>
      </c>
      <c r="K1182" s="626">
        <v>0.90624979333337519</v>
      </c>
    </row>
    <row r="1183" spans="1:11" x14ac:dyDescent="0.2">
      <c r="A1183" s="627">
        <v>0.90659701533337522</v>
      </c>
      <c r="B1183" s="552" t="s">
        <v>243</v>
      </c>
      <c r="K1183" s="627">
        <v>0.90659701533337522</v>
      </c>
    </row>
    <row r="1184" spans="1:11" x14ac:dyDescent="0.2">
      <c r="A1184" s="627">
        <v>0.90694423733337526</v>
      </c>
      <c r="B1184" s="552" t="s">
        <v>251</v>
      </c>
      <c r="K1184" s="627">
        <v>0.90694423733337526</v>
      </c>
    </row>
    <row r="1185" spans="1:11" x14ac:dyDescent="0.2">
      <c r="A1185" s="627">
        <v>0.90729145933337529</v>
      </c>
      <c r="B1185" s="553"/>
      <c r="K1185" s="627">
        <v>0.90729145933337529</v>
      </c>
    </row>
    <row r="1186" spans="1:11" x14ac:dyDescent="0.2">
      <c r="A1186" s="627">
        <v>0.90763868133337533</v>
      </c>
      <c r="K1186" s="627">
        <v>0.90763868133337533</v>
      </c>
    </row>
    <row r="1187" spans="1:11" x14ac:dyDescent="0.2">
      <c r="A1187" s="627">
        <v>0.90798590333337537</v>
      </c>
      <c r="K1187" s="627">
        <v>0.90798590333337537</v>
      </c>
    </row>
    <row r="1188" spans="1:11" x14ac:dyDescent="0.2">
      <c r="A1188" s="627">
        <v>0.9083331253333754</v>
      </c>
      <c r="K1188" s="627">
        <v>0.9083331253333754</v>
      </c>
    </row>
    <row r="1189" spans="1:11" x14ac:dyDescent="0.2">
      <c r="A1189" s="627">
        <v>0.90868034733337544</v>
      </c>
      <c r="K1189" s="627">
        <v>0.90868034733337544</v>
      </c>
    </row>
    <row r="1190" spans="1:11" x14ac:dyDescent="0.2">
      <c r="A1190" s="627">
        <v>0.90902756933337547</v>
      </c>
      <c r="K1190" s="627">
        <v>0.90902756933337547</v>
      </c>
    </row>
    <row r="1191" spans="1:11" x14ac:dyDescent="0.2">
      <c r="A1191" s="627">
        <v>0.90937479133337551</v>
      </c>
      <c r="K1191" s="627">
        <v>0.90937479133337551</v>
      </c>
    </row>
    <row r="1192" spans="1:11" ht="15" x14ac:dyDescent="0.25">
      <c r="A1192" s="626">
        <v>0.90972201333337555</v>
      </c>
      <c r="K1192" s="626">
        <v>0.90972201333337555</v>
      </c>
    </row>
    <row r="1193" spans="1:11" x14ac:dyDescent="0.2">
      <c r="A1193" s="627">
        <v>0.91006923533337558</v>
      </c>
      <c r="K1193" s="627">
        <v>0.91006923533337558</v>
      </c>
    </row>
    <row r="1194" spans="1:11" x14ac:dyDescent="0.2">
      <c r="A1194" s="627">
        <v>0.91041645733337562</v>
      </c>
      <c r="K1194" s="627">
        <v>0.91041645733337562</v>
      </c>
    </row>
    <row r="1195" spans="1:11" x14ac:dyDescent="0.2">
      <c r="A1195" s="627">
        <v>0.91076367933337565</v>
      </c>
      <c r="K1195" s="627">
        <v>0.91076367933337565</v>
      </c>
    </row>
    <row r="1196" spans="1:11" x14ac:dyDescent="0.2">
      <c r="A1196" s="627">
        <v>0.91111090133337569</v>
      </c>
      <c r="K1196" s="627">
        <v>0.91111090133337569</v>
      </c>
    </row>
    <row r="1197" spans="1:11" x14ac:dyDescent="0.2">
      <c r="A1197" s="627">
        <v>0.91145812333337572</v>
      </c>
      <c r="K1197" s="627">
        <v>0.91145812333337572</v>
      </c>
    </row>
    <row r="1198" spans="1:11" x14ac:dyDescent="0.2">
      <c r="A1198" s="627">
        <v>0.91180534533337576</v>
      </c>
      <c r="K1198" s="627">
        <v>0.91180534533337576</v>
      </c>
    </row>
    <row r="1199" spans="1:11" x14ac:dyDescent="0.2">
      <c r="A1199" s="627">
        <v>0.9121525673333758</v>
      </c>
      <c r="K1199" s="627">
        <v>0.9121525673333758</v>
      </c>
    </row>
    <row r="1200" spans="1:11" x14ac:dyDescent="0.2">
      <c r="A1200" s="627">
        <v>0.91249978933337583</v>
      </c>
      <c r="K1200" s="627">
        <v>0.91249978933337583</v>
      </c>
    </row>
    <row r="1201" spans="1:11" x14ac:dyDescent="0.2">
      <c r="A1201" s="627">
        <v>0.91284701133337587</v>
      </c>
      <c r="K1201" s="627">
        <v>0.91284701133337587</v>
      </c>
    </row>
    <row r="1202" spans="1:11" ht="15" x14ac:dyDescent="0.25">
      <c r="A1202" s="626">
        <v>0.9131942333333759</v>
      </c>
      <c r="K1202" s="626">
        <v>0.9131942333333759</v>
      </c>
    </row>
    <row r="1203" spans="1:11" x14ac:dyDescent="0.2">
      <c r="A1203" s="627">
        <v>0.91354145533337594</v>
      </c>
      <c r="K1203" s="627">
        <v>0.91354145533337594</v>
      </c>
    </row>
    <row r="1204" spans="1:11" x14ac:dyDescent="0.2">
      <c r="A1204" s="627">
        <v>0.91388867733337598</v>
      </c>
      <c r="K1204" s="627">
        <v>0.91388867733337598</v>
      </c>
    </row>
    <row r="1205" spans="1:11" x14ac:dyDescent="0.2">
      <c r="A1205" s="627">
        <v>0.91423589933337601</v>
      </c>
      <c r="K1205" s="627">
        <v>0.91423589933337601</v>
      </c>
    </row>
    <row r="1206" spans="1:11" x14ac:dyDescent="0.2">
      <c r="A1206" s="627">
        <v>0.91458312133337605</v>
      </c>
      <c r="K1206" s="627">
        <v>0.91458312133337605</v>
      </c>
    </row>
    <row r="1207" spans="1:11" x14ac:dyDescent="0.2">
      <c r="A1207" s="627">
        <v>0.91493034333337608</v>
      </c>
      <c r="K1207" s="627">
        <v>0.91493034333337608</v>
      </c>
    </row>
    <row r="1208" spans="1:11" x14ac:dyDescent="0.2">
      <c r="A1208" s="627">
        <v>0.91527756533337612</v>
      </c>
      <c r="K1208" s="627">
        <v>0.91527756533337612</v>
      </c>
    </row>
    <row r="1209" spans="1:11" x14ac:dyDescent="0.2">
      <c r="A1209" s="627">
        <v>0.91562478733337616</v>
      </c>
      <c r="K1209" s="627">
        <v>0.91562478733337616</v>
      </c>
    </row>
    <row r="1210" spans="1:11" x14ac:dyDescent="0.2">
      <c r="A1210" s="627">
        <v>0.91597200933337619</v>
      </c>
      <c r="K1210" s="627">
        <v>0.91597200933337619</v>
      </c>
    </row>
    <row r="1211" spans="1:11" x14ac:dyDescent="0.2">
      <c r="A1211" s="627">
        <v>0.91631923133337623</v>
      </c>
      <c r="K1211" s="627">
        <v>0.91631923133337623</v>
      </c>
    </row>
    <row r="1212" spans="1:11" ht="15" x14ac:dyDescent="0.25">
      <c r="A1212" s="626">
        <v>0.91666645333337626</v>
      </c>
      <c r="K1212" s="626">
        <v>0.91666645333337626</v>
      </c>
    </row>
    <row r="1213" spans="1:11" x14ac:dyDescent="0.2">
      <c r="A1213" s="627">
        <v>0.9170136753333763</v>
      </c>
      <c r="K1213" s="627">
        <v>0.9170136753333763</v>
      </c>
    </row>
    <row r="1214" spans="1:11" x14ac:dyDescent="0.2">
      <c r="A1214" s="627">
        <v>0.91736089733337634</v>
      </c>
      <c r="K1214" s="627">
        <v>0.91736089733337634</v>
      </c>
    </row>
    <row r="1215" spans="1:11" x14ac:dyDescent="0.2">
      <c r="A1215" s="627">
        <v>0.91770811933337637</v>
      </c>
      <c r="K1215" s="627">
        <v>0.91770811933337637</v>
      </c>
    </row>
    <row r="1216" spans="1:11" x14ac:dyDescent="0.2">
      <c r="A1216" s="627">
        <v>0.91805534133337641</v>
      </c>
      <c r="K1216" s="627">
        <v>0.91805534133337641</v>
      </c>
    </row>
    <row r="1217" spans="1:11" x14ac:dyDescent="0.2">
      <c r="A1217" s="627">
        <v>0.91840256333337644</v>
      </c>
      <c r="K1217" s="627">
        <v>0.91840256333337644</v>
      </c>
    </row>
    <row r="1218" spans="1:11" x14ac:dyDescent="0.2">
      <c r="A1218" s="627">
        <v>0.91874978533337648</v>
      </c>
      <c r="K1218" s="627">
        <v>0.91874978533337648</v>
      </c>
    </row>
    <row r="1219" spans="1:11" x14ac:dyDescent="0.2">
      <c r="A1219" s="627">
        <v>0.91909700733337651</v>
      </c>
      <c r="K1219" s="627">
        <v>0.91909700733337651</v>
      </c>
    </row>
    <row r="1220" spans="1:11" x14ac:dyDescent="0.2">
      <c r="A1220" s="627">
        <v>0.91944422933337655</v>
      </c>
      <c r="K1220" s="627">
        <v>0.91944422933337655</v>
      </c>
    </row>
    <row r="1221" spans="1:11" x14ac:dyDescent="0.2">
      <c r="A1221" s="627">
        <v>0.91979145133337659</v>
      </c>
      <c r="K1221" s="627">
        <v>0.91979145133337659</v>
      </c>
    </row>
    <row r="1222" spans="1:11" ht="15" x14ac:dyDescent="0.25">
      <c r="A1222" s="626">
        <v>0.92013867333337662</v>
      </c>
      <c r="K1222" s="626">
        <v>0.92013867333337662</v>
      </c>
    </row>
    <row r="1223" spans="1:11" x14ac:dyDescent="0.2">
      <c r="A1223" s="627">
        <v>0.92048589533337666</v>
      </c>
      <c r="K1223" s="627">
        <v>0.92048589533337666</v>
      </c>
    </row>
    <row r="1224" spans="1:11" x14ac:dyDescent="0.2">
      <c r="A1224" s="627">
        <v>0.92083311733337669</v>
      </c>
      <c r="K1224" s="627">
        <v>0.92083311733337669</v>
      </c>
    </row>
    <row r="1225" spans="1:11" x14ac:dyDescent="0.2">
      <c r="A1225" s="627">
        <v>0.92118033933337673</v>
      </c>
      <c r="K1225" s="627">
        <v>0.92118033933337673</v>
      </c>
    </row>
    <row r="1226" spans="1:11" x14ac:dyDescent="0.2">
      <c r="A1226" s="627">
        <v>0.92152756133337677</v>
      </c>
      <c r="K1226" s="627">
        <v>0.92152756133337677</v>
      </c>
    </row>
    <row r="1227" spans="1:11" x14ac:dyDescent="0.2">
      <c r="A1227" s="627">
        <v>0.9218747833333768</v>
      </c>
      <c r="K1227" s="627">
        <v>0.9218747833333768</v>
      </c>
    </row>
    <row r="1228" spans="1:11" x14ac:dyDescent="0.2">
      <c r="A1228" s="627">
        <v>0.92222200533337684</v>
      </c>
      <c r="K1228" s="627">
        <v>0.92222200533337684</v>
      </c>
    </row>
    <row r="1229" spans="1:11" x14ac:dyDescent="0.2">
      <c r="A1229" s="627">
        <v>0.92256922733337687</v>
      </c>
      <c r="K1229" s="627">
        <v>0.92256922733337687</v>
      </c>
    </row>
    <row r="1230" spans="1:11" x14ac:dyDescent="0.2">
      <c r="A1230" s="627">
        <v>0.92291644933337691</v>
      </c>
      <c r="K1230" s="627">
        <v>0.92291644933337691</v>
      </c>
    </row>
    <row r="1231" spans="1:11" x14ac:dyDescent="0.2">
      <c r="A1231" s="627">
        <v>0.92326367133337695</v>
      </c>
      <c r="K1231" s="627">
        <v>0.92326367133337695</v>
      </c>
    </row>
    <row r="1232" spans="1:11" ht="15" x14ac:dyDescent="0.25">
      <c r="A1232" s="626">
        <v>0.92361089333337698</v>
      </c>
      <c r="K1232" s="626">
        <v>0.92361089333337698</v>
      </c>
    </row>
    <row r="1233" spans="1:11" x14ac:dyDescent="0.2">
      <c r="A1233" s="627">
        <v>0.92395811533337702</v>
      </c>
      <c r="K1233" s="627">
        <v>0.92395811533337702</v>
      </c>
    </row>
    <row r="1234" spans="1:11" x14ac:dyDescent="0.2">
      <c r="A1234" s="627">
        <v>0.92430533733337705</v>
      </c>
      <c r="K1234" s="627">
        <v>0.92430533733337705</v>
      </c>
    </row>
    <row r="1235" spans="1:11" x14ac:dyDescent="0.2">
      <c r="A1235" s="627">
        <v>0.92465255933337709</v>
      </c>
      <c r="K1235" s="627">
        <v>0.92465255933337709</v>
      </c>
    </row>
    <row r="1236" spans="1:11" x14ac:dyDescent="0.2">
      <c r="A1236" s="627">
        <v>0.92499978133337712</v>
      </c>
      <c r="K1236" s="627">
        <v>0.92499978133337712</v>
      </c>
    </row>
    <row r="1237" spans="1:11" x14ac:dyDescent="0.2">
      <c r="A1237" s="627">
        <v>0.92534700333337716</v>
      </c>
      <c r="K1237" s="627">
        <v>0.92534700333337716</v>
      </c>
    </row>
    <row r="1238" spans="1:11" x14ac:dyDescent="0.2">
      <c r="A1238" s="627">
        <v>0.9256942253333772</v>
      </c>
      <c r="K1238" s="627">
        <v>0.9256942253333772</v>
      </c>
    </row>
    <row r="1239" spans="1:11" x14ac:dyDescent="0.2">
      <c r="A1239" s="627">
        <v>0.92604144733337723</v>
      </c>
      <c r="K1239" s="627">
        <v>0.92604144733337723</v>
      </c>
    </row>
    <row r="1240" spans="1:11" x14ac:dyDescent="0.2">
      <c r="A1240" s="627">
        <v>0.92638866933337727</v>
      </c>
      <c r="K1240" s="627">
        <v>0.92638866933337727</v>
      </c>
    </row>
    <row r="1241" spans="1:11" x14ac:dyDescent="0.2">
      <c r="A1241" s="627">
        <v>0.9267358913333773</v>
      </c>
      <c r="K1241" s="627">
        <v>0.9267358913333773</v>
      </c>
    </row>
    <row r="1242" spans="1:11" ht="15" x14ac:dyDescent="0.25">
      <c r="A1242" s="626">
        <v>0.92708311333337734</v>
      </c>
      <c r="K1242" s="626">
        <v>0.92708311333337734</v>
      </c>
    </row>
    <row r="1243" spans="1:11" x14ac:dyDescent="0.2">
      <c r="A1243" s="627">
        <v>0.92743033533337738</v>
      </c>
      <c r="K1243" s="627">
        <v>0.92743033533337738</v>
      </c>
    </row>
    <row r="1244" spans="1:11" x14ac:dyDescent="0.2">
      <c r="A1244" s="627">
        <v>0.92777755733337741</v>
      </c>
      <c r="K1244" s="627">
        <v>0.92777755733337741</v>
      </c>
    </row>
    <row r="1245" spans="1:11" x14ac:dyDescent="0.2">
      <c r="A1245" s="627">
        <v>0.92812477933337745</v>
      </c>
      <c r="K1245" s="627">
        <v>0.92812477933337745</v>
      </c>
    </row>
    <row r="1246" spans="1:11" x14ac:dyDescent="0.2">
      <c r="A1246" s="627">
        <v>0.92847200133337748</v>
      </c>
      <c r="K1246" s="627">
        <v>0.92847200133337748</v>
      </c>
    </row>
    <row r="1247" spans="1:11" x14ac:dyDescent="0.2">
      <c r="A1247" s="627">
        <v>0.92881922333337752</v>
      </c>
      <c r="K1247" s="627">
        <v>0.92881922333337752</v>
      </c>
    </row>
    <row r="1248" spans="1:11" x14ac:dyDescent="0.2">
      <c r="A1248" s="627">
        <v>0.92916644533337756</v>
      </c>
      <c r="K1248" s="627">
        <v>0.92916644533337756</v>
      </c>
    </row>
    <row r="1249" spans="1:11" x14ac:dyDescent="0.2">
      <c r="A1249" s="627">
        <v>0.92951366733337759</v>
      </c>
      <c r="K1249" s="627">
        <v>0.92951366733337759</v>
      </c>
    </row>
    <row r="1250" spans="1:11" x14ac:dyDescent="0.2">
      <c r="A1250" s="627">
        <v>0.92986088933337763</v>
      </c>
      <c r="K1250" s="627">
        <v>0.92986088933337763</v>
      </c>
    </row>
    <row r="1251" spans="1:11" x14ac:dyDescent="0.2">
      <c r="A1251" s="627">
        <v>0.93020811133337766</v>
      </c>
      <c r="K1251" s="627">
        <v>0.93020811133337766</v>
      </c>
    </row>
    <row r="1252" spans="1:11" ht="15" x14ac:dyDescent="0.25">
      <c r="A1252" s="626">
        <v>0.9305553333333777</v>
      </c>
      <c r="K1252" s="626">
        <v>0.9305553333333777</v>
      </c>
    </row>
    <row r="1253" spans="1:11" x14ac:dyDescent="0.2">
      <c r="A1253" s="627">
        <v>0.93090255533337773</v>
      </c>
      <c r="K1253" s="627">
        <v>0.93090255533337773</v>
      </c>
    </row>
    <row r="1254" spans="1:11" x14ac:dyDescent="0.2">
      <c r="A1254" s="627">
        <v>0.93124977733337777</v>
      </c>
      <c r="K1254" s="627">
        <v>0.93124977733337777</v>
      </c>
    </row>
    <row r="1255" spans="1:11" x14ac:dyDescent="0.2">
      <c r="A1255" s="627">
        <v>0.93159699933337781</v>
      </c>
      <c r="K1255" s="627">
        <v>0.93159699933337781</v>
      </c>
    </row>
    <row r="1256" spans="1:11" x14ac:dyDescent="0.2">
      <c r="A1256" s="627">
        <v>0.93194422133337784</v>
      </c>
      <c r="K1256" s="627">
        <v>0.93194422133337784</v>
      </c>
    </row>
    <row r="1257" spans="1:11" x14ac:dyDescent="0.2">
      <c r="A1257" s="627">
        <v>0.93229144333337788</v>
      </c>
      <c r="K1257" s="627">
        <v>0.93229144333337788</v>
      </c>
    </row>
    <row r="1258" spans="1:11" x14ac:dyDescent="0.2">
      <c r="A1258" s="627">
        <v>0.93263866533337791</v>
      </c>
      <c r="K1258" s="627">
        <v>0.93263866533337791</v>
      </c>
    </row>
    <row r="1259" spans="1:11" x14ac:dyDescent="0.2">
      <c r="A1259" s="627">
        <v>0.93298588733337795</v>
      </c>
      <c r="K1259" s="627">
        <v>0.93298588733337795</v>
      </c>
    </row>
    <row r="1260" spans="1:11" x14ac:dyDescent="0.2">
      <c r="A1260" s="627">
        <v>0.93333310933337799</v>
      </c>
      <c r="K1260" s="627">
        <v>0.93333310933337799</v>
      </c>
    </row>
    <row r="1261" spans="1:11" x14ac:dyDescent="0.2">
      <c r="A1261" s="627">
        <v>0.93368033133337802</v>
      </c>
      <c r="K1261" s="627">
        <v>0.93368033133337802</v>
      </c>
    </row>
    <row r="1262" spans="1:11" ht="15" x14ac:dyDescent="0.25">
      <c r="A1262" s="626">
        <v>0.93402755333337806</v>
      </c>
      <c r="K1262" s="626">
        <v>0.93402755333337806</v>
      </c>
    </row>
    <row r="1263" spans="1:11" x14ac:dyDescent="0.2">
      <c r="A1263" s="627">
        <v>0.93437477533337809</v>
      </c>
      <c r="K1263" s="627">
        <v>0.93437477533337809</v>
      </c>
    </row>
    <row r="1264" spans="1:11" x14ac:dyDescent="0.2">
      <c r="A1264" s="627">
        <v>0.93472199733337813</v>
      </c>
      <c r="K1264" s="627">
        <v>0.93472199733337813</v>
      </c>
    </row>
    <row r="1265" spans="1:11" x14ac:dyDescent="0.2">
      <c r="A1265" s="627">
        <v>0.93506921933337817</v>
      </c>
      <c r="K1265" s="627">
        <v>0.93506921933337817</v>
      </c>
    </row>
    <row r="1266" spans="1:11" x14ac:dyDescent="0.2">
      <c r="A1266" s="627">
        <v>0.9354164413333782</v>
      </c>
      <c r="K1266" s="627">
        <v>0.9354164413333782</v>
      </c>
    </row>
    <row r="1267" spans="1:11" x14ac:dyDescent="0.2">
      <c r="A1267" s="627">
        <v>0.93576366333337824</v>
      </c>
      <c r="K1267" s="627">
        <v>0.93576366333337824</v>
      </c>
    </row>
    <row r="1268" spans="1:11" x14ac:dyDescent="0.2">
      <c r="A1268" s="627">
        <v>0.93611088533337827</v>
      </c>
      <c r="K1268" s="627">
        <v>0.93611088533337827</v>
      </c>
    </row>
    <row r="1269" spans="1:11" x14ac:dyDescent="0.2">
      <c r="A1269" s="627">
        <v>0.93645810733337831</v>
      </c>
      <c r="K1269" s="627">
        <v>0.93645810733337831</v>
      </c>
    </row>
    <row r="1270" spans="1:11" x14ac:dyDescent="0.2">
      <c r="A1270" s="627">
        <v>0.93680532933337834</v>
      </c>
      <c r="K1270" s="627">
        <v>0.93680532933337834</v>
      </c>
    </row>
    <row r="1271" spans="1:11" x14ac:dyDescent="0.2">
      <c r="A1271" s="627">
        <v>0.93715255133337838</v>
      </c>
      <c r="K1271" s="627">
        <v>0.93715255133337838</v>
      </c>
    </row>
    <row r="1272" spans="1:11" ht="15" x14ac:dyDescent="0.25">
      <c r="A1272" s="626">
        <v>0.93749977333337842</v>
      </c>
      <c r="K1272" s="626">
        <v>0.93749977333337842</v>
      </c>
    </row>
    <row r="1273" spans="1:11" x14ac:dyDescent="0.2">
      <c r="A1273" s="627">
        <v>0.93784699533337845</v>
      </c>
      <c r="K1273" s="627">
        <v>0.93784699533337845</v>
      </c>
    </row>
    <row r="1274" spans="1:11" x14ac:dyDescent="0.2">
      <c r="A1274" s="627">
        <v>0.93819421733337849</v>
      </c>
      <c r="K1274" s="627">
        <v>0.93819421733337849</v>
      </c>
    </row>
    <row r="1275" spans="1:11" x14ac:dyDescent="0.2">
      <c r="A1275" s="627">
        <v>0.93854143933337852</v>
      </c>
      <c r="K1275" s="627">
        <v>0.93854143933337852</v>
      </c>
    </row>
    <row r="1276" spans="1:11" x14ac:dyDescent="0.2">
      <c r="A1276" s="627">
        <v>0.93888866133337856</v>
      </c>
      <c r="K1276" s="627">
        <v>0.93888866133337856</v>
      </c>
    </row>
    <row r="1277" spans="1:11" x14ac:dyDescent="0.2">
      <c r="A1277" s="627">
        <v>0.9392358833333786</v>
      </c>
      <c r="K1277" s="627">
        <v>0.9392358833333786</v>
      </c>
    </row>
    <row r="1278" spans="1:11" x14ac:dyDescent="0.2">
      <c r="A1278" s="627">
        <v>0.93958310533337863</v>
      </c>
      <c r="K1278" s="627">
        <v>0.93958310533337863</v>
      </c>
    </row>
    <row r="1279" spans="1:11" x14ac:dyDescent="0.2">
      <c r="A1279" s="627">
        <v>0.93993032733337867</v>
      </c>
      <c r="K1279" s="627">
        <v>0.93993032733337867</v>
      </c>
    </row>
    <row r="1280" spans="1:11" x14ac:dyDescent="0.2">
      <c r="A1280" s="627">
        <v>0.9402775493333787</v>
      </c>
      <c r="K1280" s="627">
        <v>0.9402775493333787</v>
      </c>
    </row>
    <row r="1281" spans="1:11" x14ac:dyDescent="0.2">
      <c r="A1281" s="627">
        <v>0.94062477133337874</v>
      </c>
      <c r="K1281" s="627">
        <v>0.94062477133337874</v>
      </c>
    </row>
    <row r="1282" spans="1:11" ht="15" x14ac:dyDescent="0.25">
      <c r="A1282" s="626">
        <v>0.94097199333337878</v>
      </c>
      <c r="K1282" s="626">
        <v>0.94097199333337878</v>
      </c>
    </row>
    <row r="1283" spans="1:11" x14ac:dyDescent="0.2">
      <c r="A1283" s="627">
        <v>0.94131921533337881</v>
      </c>
      <c r="K1283" s="627">
        <v>0.94131921533337881</v>
      </c>
    </row>
    <row r="1284" spans="1:11" x14ac:dyDescent="0.2">
      <c r="A1284" s="627">
        <v>0.94166643733337885</v>
      </c>
      <c r="K1284" s="627">
        <v>0.94166643733337885</v>
      </c>
    </row>
    <row r="1285" spans="1:11" x14ac:dyDescent="0.2">
      <c r="A1285" s="627">
        <v>0.94201365933337888</v>
      </c>
      <c r="K1285" s="627">
        <v>0.94201365933337888</v>
      </c>
    </row>
    <row r="1286" spans="1:11" x14ac:dyDescent="0.2">
      <c r="A1286" s="627">
        <v>0.94236088133337892</v>
      </c>
      <c r="K1286" s="627">
        <v>0.94236088133337892</v>
      </c>
    </row>
    <row r="1287" spans="1:11" x14ac:dyDescent="0.2">
      <c r="A1287" s="627">
        <v>0.94270810333337896</v>
      </c>
      <c r="K1287" s="627">
        <v>0.94270810333337896</v>
      </c>
    </row>
    <row r="1288" spans="1:11" x14ac:dyDescent="0.2">
      <c r="A1288" s="627">
        <v>0.94305532533337899</v>
      </c>
      <c r="K1288" s="627">
        <v>0.94305532533337899</v>
      </c>
    </row>
    <row r="1289" spans="1:11" x14ac:dyDescent="0.2">
      <c r="A1289" s="627">
        <v>0.94340254733337903</v>
      </c>
      <c r="K1289" s="627">
        <v>0.94340254733337903</v>
      </c>
    </row>
    <row r="1290" spans="1:11" x14ac:dyDescent="0.2">
      <c r="A1290" s="627">
        <v>0.94374976933337906</v>
      </c>
      <c r="K1290" s="627">
        <v>0.94374976933337906</v>
      </c>
    </row>
    <row r="1291" spans="1:11" x14ac:dyDescent="0.2">
      <c r="A1291" s="627">
        <v>0.9440969913333791</v>
      </c>
      <c r="K1291" s="627">
        <v>0.9440969913333791</v>
      </c>
    </row>
    <row r="1292" spans="1:11" ht="15" x14ac:dyDescent="0.25">
      <c r="A1292" s="626">
        <v>0.94444421333337913</v>
      </c>
      <c r="K1292" s="626">
        <v>0.94444421333337913</v>
      </c>
    </row>
    <row r="1293" spans="1:11" x14ac:dyDescent="0.2">
      <c r="A1293" s="627">
        <v>0.94479143533337917</v>
      </c>
      <c r="K1293" s="627">
        <v>0.94479143533337917</v>
      </c>
    </row>
    <row r="1294" spans="1:11" x14ac:dyDescent="0.2">
      <c r="A1294" s="627">
        <v>0.94513865733337921</v>
      </c>
      <c r="K1294" s="627">
        <v>0.94513865733337921</v>
      </c>
    </row>
    <row r="1295" spans="1:11" x14ac:dyDescent="0.2">
      <c r="A1295" s="627">
        <v>0.94548587933337924</v>
      </c>
      <c r="K1295" s="627">
        <v>0.94548587933337924</v>
      </c>
    </row>
    <row r="1296" spans="1:11" x14ac:dyDescent="0.2">
      <c r="A1296" s="627">
        <v>0.94583310133337928</v>
      </c>
      <c r="K1296" s="627">
        <v>0.94583310133337928</v>
      </c>
    </row>
    <row r="1297" spans="1:11" x14ac:dyDescent="0.2">
      <c r="A1297" s="627">
        <v>0.94618032333337931</v>
      </c>
      <c r="K1297" s="627">
        <v>0.94618032333337931</v>
      </c>
    </row>
    <row r="1298" spans="1:11" x14ac:dyDescent="0.2">
      <c r="A1298" s="627">
        <v>0.94652754533337935</v>
      </c>
      <c r="K1298" s="627">
        <v>0.94652754533337935</v>
      </c>
    </row>
    <row r="1299" spans="1:11" x14ac:dyDescent="0.2">
      <c r="A1299" s="627">
        <v>0.94687476733337939</v>
      </c>
      <c r="K1299" s="627">
        <v>0.94687476733337939</v>
      </c>
    </row>
    <row r="1300" spans="1:11" x14ac:dyDescent="0.2">
      <c r="A1300" s="627">
        <v>0.94722198933337942</v>
      </c>
      <c r="K1300" s="627">
        <v>0.94722198933337942</v>
      </c>
    </row>
    <row r="1301" spans="1:11" x14ac:dyDescent="0.2">
      <c r="A1301" s="627">
        <v>0.94756921133337946</v>
      </c>
      <c r="K1301" s="627">
        <v>0.94756921133337946</v>
      </c>
    </row>
    <row r="1302" spans="1:11" ht="15" x14ac:dyDescent="0.25">
      <c r="A1302" s="626">
        <v>0.94791643333337949</v>
      </c>
      <c r="K1302" s="626">
        <v>0.94791643333337949</v>
      </c>
    </row>
    <row r="1303" spans="1:11" x14ac:dyDescent="0.2">
      <c r="A1303" s="627">
        <v>0.94826365533337953</v>
      </c>
      <c r="K1303" s="627">
        <v>0.94826365533337953</v>
      </c>
    </row>
    <row r="1304" spans="1:11" x14ac:dyDescent="0.2">
      <c r="A1304" s="627">
        <v>0.94861087733337957</v>
      </c>
      <c r="K1304" s="627">
        <v>0.94861087733337957</v>
      </c>
    </row>
    <row r="1305" spans="1:11" x14ac:dyDescent="0.2">
      <c r="A1305" s="627">
        <v>0.9489580993333796</v>
      </c>
      <c r="K1305" s="627">
        <v>0.9489580993333796</v>
      </c>
    </row>
    <row r="1306" spans="1:11" x14ac:dyDescent="0.2">
      <c r="A1306" s="627">
        <v>0.94930532133337964</v>
      </c>
      <c r="K1306" s="627">
        <v>0.94930532133337964</v>
      </c>
    </row>
    <row r="1307" spans="1:11" x14ac:dyDescent="0.2">
      <c r="A1307" s="627">
        <v>0.94965254333337967</v>
      </c>
      <c r="K1307" s="627">
        <v>0.94965254333337967</v>
      </c>
    </row>
    <row r="1308" spans="1:11" x14ac:dyDescent="0.2">
      <c r="A1308" s="627">
        <v>0.94999976533337971</v>
      </c>
      <c r="K1308" s="627">
        <v>0.94999976533337971</v>
      </c>
    </row>
    <row r="1309" spans="1:11" x14ac:dyDescent="0.2">
      <c r="A1309" s="627">
        <v>0.95034698733337974</v>
      </c>
      <c r="K1309" s="627">
        <v>0.95034698733337974</v>
      </c>
    </row>
    <row r="1310" spans="1:11" x14ac:dyDescent="0.2">
      <c r="A1310" s="627">
        <v>0.95069420933337978</v>
      </c>
      <c r="K1310" s="627">
        <v>0.95069420933337978</v>
      </c>
    </row>
    <row r="1311" spans="1:11" x14ac:dyDescent="0.2">
      <c r="A1311" s="627">
        <v>0.95104143133337982</v>
      </c>
      <c r="K1311" s="627">
        <v>0.95104143133337982</v>
      </c>
    </row>
    <row r="1312" spans="1:11" ht="15" x14ac:dyDescent="0.25">
      <c r="A1312" s="626">
        <v>0.95138865333337985</v>
      </c>
      <c r="K1312" s="626">
        <v>0.95138865333337985</v>
      </c>
    </row>
    <row r="1313" spans="1:11" x14ac:dyDescent="0.2">
      <c r="A1313" s="627">
        <v>0.95173587533337989</v>
      </c>
      <c r="K1313" s="627">
        <v>0.95173587533337989</v>
      </c>
    </row>
    <row r="1314" spans="1:11" x14ac:dyDescent="0.2">
      <c r="A1314" s="627">
        <v>0.95208309733337992</v>
      </c>
      <c r="K1314" s="627">
        <v>0.95208309733337992</v>
      </c>
    </row>
    <row r="1315" spans="1:11" x14ac:dyDescent="0.2">
      <c r="A1315" s="627">
        <v>0.95243031933337996</v>
      </c>
      <c r="K1315" s="627">
        <v>0.95243031933337996</v>
      </c>
    </row>
    <row r="1316" spans="1:11" x14ac:dyDescent="0.2">
      <c r="A1316" s="627">
        <v>0.95277754133338</v>
      </c>
      <c r="K1316" s="627">
        <v>0.95277754133338</v>
      </c>
    </row>
    <row r="1317" spans="1:11" x14ac:dyDescent="0.2">
      <c r="A1317" s="627">
        <v>0.95312476333338003</v>
      </c>
      <c r="K1317" s="627">
        <v>0.95312476333338003</v>
      </c>
    </row>
    <row r="1318" spans="1:11" x14ac:dyDescent="0.2">
      <c r="A1318" s="627">
        <v>0.95347198533338007</v>
      </c>
      <c r="K1318" s="627">
        <v>0.95347198533338007</v>
      </c>
    </row>
    <row r="1319" spans="1:11" x14ac:dyDescent="0.2">
      <c r="A1319" s="627">
        <v>0.9538192073333801</v>
      </c>
      <c r="K1319" s="627">
        <v>0.9538192073333801</v>
      </c>
    </row>
    <row r="1320" spans="1:11" x14ac:dyDescent="0.2">
      <c r="A1320" s="627">
        <v>0.95416642933338014</v>
      </c>
      <c r="K1320" s="627">
        <v>0.95416642933338014</v>
      </c>
    </row>
    <row r="1321" spans="1:11" x14ac:dyDescent="0.2">
      <c r="A1321" s="627">
        <v>0.95451365133338018</v>
      </c>
      <c r="K1321" s="627">
        <v>0.95451365133338018</v>
      </c>
    </row>
    <row r="1322" spans="1:11" ht="15" x14ac:dyDescent="0.25">
      <c r="A1322" s="626">
        <v>0.95486087333338021</v>
      </c>
      <c r="K1322" s="626">
        <v>0.95486087333338021</v>
      </c>
    </row>
    <row r="1323" spans="1:11" x14ac:dyDescent="0.2">
      <c r="A1323" s="627">
        <v>0.95520809533338025</v>
      </c>
      <c r="K1323" s="627">
        <v>0.95520809533338025</v>
      </c>
    </row>
    <row r="1324" spans="1:11" x14ac:dyDescent="0.2">
      <c r="A1324" s="627">
        <v>0.95555531733338028</v>
      </c>
      <c r="K1324" s="627">
        <v>0.95555531733338028</v>
      </c>
    </row>
    <row r="1325" spans="1:11" x14ac:dyDescent="0.2">
      <c r="A1325" s="627">
        <v>0.95590253933338032</v>
      </c>
      <c r="K1325" s="627">
        <v>0.95590253933338032</v>
      </c>
    </row>
    <row r="1326" spans="1:11" x14ac:dyDescent="0.2">
      <c r="A1326" s="627">
        <v>0.95624976133338035</v>
      </c>
      <c r="K1326" s="627">
        <v>0.95624976133338035</v>
      </c>
    </row>
    <row r="1327" spans="1:11" x14ac:dyDescent="0.2">
      <c r="A1327" s="627">
        <v>0.95659698333338039</v>
      </c>
      <c r="K1327" s="627">
        <v>0.95659698333338039</v>
      </c>
    </row>
    <row r="1328" spans="1:11" x14ac:dyDescent="0.2">
      <c r="A1328" s="627">
        <v>0.95694420533338043</v>
      </c>
      <c r="K1328" s="627">
        <v>0.95694420533338043</v>
      </c>
    </row>
    <row r="1329" spans="1:11" x14ac:dyDescent="0.2">
      <c r="A1329" s="627">
        <v>0.95729142733338046</v>
      </c>
      <c r="K1329" s="627">
        <v>0.95729142733338046</v>
      </c>
    </row>
    <row r="1330" spans="1:11" x14ac:dyDescent="0.2">
      <c r="A1330" s="627">
        <v>0.9576386493333805</v>
      </c>
      <c r="K1330" s="627">
        <v>0.9576386493333805</v>
      </c>
    </row>
    <row r="1331" spans="1:11" x14ac:dyDescent="0.2">
      <c r="A1331" s="627">
        <v>0.95798587133338053</v>
      </c>
      <c r="K1331" s="627">
        <v>0.95798587133338053</v>
      </c>
    </row>
    <row r="1332" spans="1:11" ht="15" x14ac:dyDescent="0.25">
      <c r="A1332" s="626">
        <v>0.95833309333338057</v>
      </c>
      <c r="K1332" s="626">
        <v>0.95833309333338057</v>
      </c>
    </row>
    <row r="1333" spans="1:11" x14ac:dyDescent="0.2">
      <c r="A1333" s="627">
        <v>0.95868031533338061</v>
      </c>
      <c r="K1333" s="627">
        <v>0.95868031533338061</v>
      </c>
    </row>
    <row r="1334" spans="1:11" x14ac:dyDescent="0.2">
      <c r="A1334" s="627">
        <v>0.95902753733338064</v>
      </c>
      <c r="K1334" s="627">
        <v>0.95902753733338064</v>
      </c>
    </row>
    <row r="1335" spans="1:11" x14ac:dyDescent="0.2">
      <c r="A1335" s="627">
        <v>0.95937475933338068</v>
      </c>
      <c r="K1335" s="627">
        <v>0.95937475933338068</v>
      </c>
    </row>
    <row r="1336" spans="1:11" x14ac:dyDescent="0.2">
      <c r="A1336" s="627">
        <v>0.95972198133338071</v>
      </c>
      <c r="K1336" s="627">
        <v>0.95972198133338071</v>
      </c>
    </row>
    <row r="1337" spans="1:11" x14ac:dyDescent="0.2">
      <c r="A1337" s="627">
        <v>0.96006920333338075</v>
      </c>
      <c r="K1337" s="627">
        <v>0.96006920333338075</v>
      </c>
    </row>
    <row r="1338" spans="1:11" x14ac:dyDescent="0.2">
      <c r="A1338" s="627">
        <v>0.96041642533338079</v>
      </c>
      <c r="K1338" s="627">
        <v>0.96041642533338079</v>
      </c>
    </row>
    <row r="1339" spans="1:11" x14ac:dyDescent="0.2">
      <c r="A1339" s="627">
        <v>0.96076364733338082</v>
      </c>
      <c r="K1339" s="627">
        <v>0.96076364733338082</v>
      </c>
    </row>
    <row r="1340" spans="1:11" x14ac:dyDescent="0.2">
      <c r="A1340" s="627">
        <v>0.96111086933338086</v>
      </c>
      <c r="K1340" s="627">
        <v>0.96111086933338086</v>
      </c>
    </row>
    <row r="1341" spans="1:11" x14ac:dyDescent="0.2">
      <c r="A1341" s="627">
        <v>0.96145809133338089</v>
      </c>
      <c r="K1341" s="627">
        <v>0.96145809133338089</v>
      </c>
    </row>
    <row r="1342" spans="1:11" ht="15" x14ac:dyDescent="0.25">
      <c r="A1342" s="626">
        <v>0.96180531333338093</v>
      </c>
      <c r="K1342" s="626">
        <v>0.96180531333338093</v>
      </c>
    </row>
    <row r="1343" spans="1:11" x14ac:dyDescent="0.2">
      <c r="A1343" s="627">
        <v>0.96215253533338096</v>
      </c>
      <c r="K1343" s="627">
        <v>0.96215253533338096</v>
      </c>
    </row>
    <row r="1344" spans="1:11" x14ac:dyDescent="0.2">
      <c r="A1344" s="627">
        <v>0.962499757333381</v>
      </c>
      <c r="K1344" s="627">
        <v>0.962499757333381</v>
      </c>
    </row>
    <row r="1345" spans="1:11" x14ac:dyDescent="0.2">
      <c r="A1345" s="627">
        <v>0.96284697933338104</v>
      </c>
      <c r="K1345" s="627">
        <v>0.96284697933338104</v>
      </c>
    </row>
    <row r="1346" spans="1:11" x14ac:dyDescent="0.2">
      <c r="A1346" s="627">
        <v>0.96319420133338107</v>
      </c>
      <c r="K1346" s="627">
        <v>0.96319420133338107</v>
      </c>
    </row>
    <row r="1347" spans="1:11" x14ac:dyDescent="0.2">
      <c r="A1347" s="627">
        <v>0.96354142333338111</v>
      </c>
      <c r="K1347" s="627">
        <v>0.96354142333338111</v>
      </c>
    </row>
    <row r="1348" spans="1:11" x14ac:dyDescent="0.2">
      <c r="A1348" s="627">
        <v>0.96388864533338114</v>
      </c>
      <c r="K1348" s="627">
        <v>0.96388864533338114</v>
      </c>
    </row>
    <row r="1349" spans="1:11" x14ac:dyDescent="0.2">
      <c r="A1349" s="627">
        <v>0.96423586733338118</v>
      </c>
      <c r="K1349" s="627">
        <v>0.96423586733338118</v>
      </c>
    </row>
    <row r="1350" spans="1:11" x14ac:dyDescent="0.2">
      <c r="A1350" s="627">
        <v>0.96458308933338122</v>
      </c>
      <c r="K1350" s="627">
        <v>0.96458308933338122</v>
      </c>
    </row>
    <row r="1351" spans="1:11" x14ac:dyDescent="0.2">
      <c r="A1351" s="627">
        <v>0.96493031133338125</v>
      </c>
      <c r="K1351" s="627">
        <v>0.96493031133338125</v>
      </c>
    </row>
    <row r="1352" spans="1:11" ht="15" x14ac:dyDescent="0.25">
      <c r="A1352" s="626">
        <v>0.96527753333338129</v>
      </c>
      <c r="K1352" s="626">
        <v>0.96527753333338129</v>
      </c>
    </row>
    <row r="1353" spans="1:11" x14ac:dyDescent="0.2">
      <c r="A1353" s="627">
        <v>0.96562475533338132</v>
      </c>
      <c r="K1353" s="627">
        <v>0.96562475533338132</v>
      </c>
    </row>
    <row r="1354" spans="1:11" x14ac:dyDescent="0.2">
      <c r="A1354" s="627">
        <v>0.96597197733338136</v>
      </c>
      <c r="K1354" s="627">
        <v>0.96597197733338136</v>
      </c>
    </row>
    <row r="1355" spans="1:11" x14ac:dyDescent="0.2">
      <c r="A1355" s="627">
        <v>0.9663191993333814</v>
      </c>
      <c r="K1355" s="627">
        <v>0.9663191993333814</v>
      </c>
    </row>
    <row r="1356" spans="1:11" x14ac:dyDescent="0.2">
      <c r="A1356" s="627">
        <v>0.96666642133338143</v>
      </c>
      <c r="K1356" s="627">
        <v>0.96666642133338143</v>
      </c>
    </row>
    <row r="1357" spans="1:11" x14ac:dyDescent="0.2">
      <c r="A1357" s="627">
        <v>0.96701364333338147</v>
      </c>
      <c r="K1357" s="627">
        <v>0.96701364333338147</v>
      </c>
    </row>
    <row r="1358" spans="1:11" x14ac:dyDescent="0.2">
      <c r="A1358" s="627">
        <v>0.9673608653333815</v>
      </c>
      <c r="K1358" s="627">
        <v>0.9673608653333815</v>
      </c>
    </row>
    <row r="1359" spans="1:11" x14ac:dyDescent="0.2">
      <c r="A1359" s="627">
        <v>0.96770808733338154</v>
      </c>
      <c r="K1359" s="627">
        <v>0.96770808733338154</v>
      </c>
    </row>
    <row r="1360" spans="1:11" x14ac:dyDescent="0.2">
      <c r="A1360" s="627">
        <v>0.96805530933338158</v>
      </c>
      <c r="K1360" s="627">
        <v>0.96805530933338158</v>
      </c>
    </row>
    <row r="1361" spans="1:11" x14ac:dyDescent="0.2">
      <c r="A1361" s="627">
        <v>0.96840253133338161</v>
      </c>
      <c r="K1361" s="627">
        <v>0.96840253133338161</v>
      </c>
    </row>
    <row r="1362" spans="1:11" ht="15" x14ac:dyDescent="0.25">
      <c r="A1362" s="626">
        <v>0.96874975333338165</v>
      </c>
      <c r="K1362" s="626">
        <v>0.96874975333338165</v>
      </c>
    </row>
    <row r="1363" spans="1:11" x14ac:dyDescent="0.2">
      <c r="A1363" s="627">
        <v>0.96909697533338168</v>
      </c>
      <c r="K1363" s="627">
        <v>0.96909697533338168</v>
      </c>
    </row>
    <row r="1364" spans="1:11" x14ac:dyDescent="0.2">
      <c r="A1364" s="627">
        <v>0.96944419733338172</v>
      </c>
      <c r="K1364" s="627">
        <v>0.96944419733338172</v>
      </c>
    </row>
    <row r="1365" spans="1:11" x14ac:dyDescent="0.2">
      <c r="A1365" s="627">
        <v>0.96979141933338175</v>
      </c>
      <c r="K1365" s="627">
        <v>0.96979141933338175</v>
      </c>
    </row>
    <row r="1366" spans="1:11" x14ac:dyDescent="0.2">
      <c r="A1366" s="627">
        <v>0.97013864133338179</v>
      </c>
      <c r="K1366" s="627">
        <v>0.97013864133338179</v>
      </c>
    </row>
    <row r="1367" spans="1:11" x14ac:dyDescent="0.2">
      <c r="A1367" s="627">
        <v>0.97048586333338183</v>
      </c>
      <c r="K1367" s="627">
        <v>0.97048586333338183</v>
      </c>
    </row>
    <row r="1368" spans="1:11" x14ac:dyDescent="0.2">
      <c r="A1368" s="627">
        <v>0.97083308533338186</v>
      </c>
      <c r="K1368" s="627">
        <v>0.97083308533338186</v>
      </c>
    </row>
    <row r="1369" spans="1:11" x14ac:dyDescent="0.2">
      <c r="A1369" s="627">
        <v>0.9711803073333819</v>
      </c>
      <c r="K1369" s="627">
        <v>0.9711803073333819</v>
      </c>
    </row>
    <row r="1370" spans="1:11" x14ac:dyDescent="0.2">
      <c r="A1370" s="627">
        <v>0.97152752933338193</v>
      </c>
      <c r="K1370" s="627">
        <v>0.97152752933338193</v>
      </c>
    </row>
    <row r="1371" spans="1:11" x14ac:dyDescent="0.2">
      <c r="A1371" s="627">
        <v>0.97187475133338197</v>
      </c>
      <c r="K1371" s="627">
        <v>0.97187475133338197</v>
      </c>
    </row>
    <row r="1372" spans="1:11" ht="15" x14ac:dyDescent="0.25">
      <c r="A1372" s="626">
        <v>0.97222197333338201</v>
      </c>
      <c r="K1372" s="626">
        <v>0.97222197333338201</v>
      </c>
    </row>
    <row r="1373" spans="1:11" x14ac:dyDescent="0.2">
      <c r="A1373" s="627">
        <v>0.97256919533338204</v>
      </c>
      <c r="K1373" s="627">
        <v>0.97256919533338204</v>
      </c>
    </row>
    <row r="1374" spans="1:11" x14ac:dyDescent="0.2">
      <c r="A1374" s="627">
        <v>0.97291641733338208</v>
      </c>
      <c r="K1374" s="627">
        <v>0.97291641733338208</v>
      </c>
    </row>
    <row r="1375" spans="1:11" x14ac:dyDescent="0.2">
      <c r="A1375" s="627">
        <v>0.97326363933338211</v>
      </c>
      <c r="K1375" s="627">
        <v>0.97326363933338211</v>
      </c>
    </row>
    <row r="1376" spans="1:11" x14ac:dyDescent="0.2">
      <c r="A1376" s="627">
        <v>0.97361086133338215</v>
      </c>
      <c r="K1376" s="627">
        <v>0.97361086133338215</v>
      </c>
    </row>
    <row r="1377" spans="1:11" x14ac:dyDescent="0.2">
      <c r="A1377" s="627">
        <v>0.97395808333338219</v>
      </c>
      <c r="K1377" s="627">
        <v>0.97395808333338219</v>
      </c>
    </row>
    <row r="1378" spans="1:11" x14ac:dyDescent="0.2">
      <c r="A1378" s="627">
        <v>0.97430530533338222</v>
      </c>
      <c r="K1378" s="627">
        <v>0.97430530533338222</v>
      </c>
    </row>
    <row r="1379" spans="1:11" x14ac:dyDescent="0.2">
      <c r="A1379" s="627">
        <v>0.97465252733338226</v>
      </c>
      <c r="K1379" s="627">
        <v>0.97465252733338226</v>
      </c>
    </row>
    <row r="1380" spans="1:11" x14ac:dyDescent="0.2">
      <c r="A1380" s="627">
        <v>0.97499974933338229</v>
      </c>
      <c r="K1380" s="627">
        <v>0.97499974933338229</v>
      </c>
    </row>
    <row r="1381" spans="1:11" x14ac:dyDescent="0.2">
      <c r="A1381" s="627">
        <v>0.97534697133338233</v>
      </c>
      <c r="K1381" s="627">
        <v>0.97534697133338233</v>
      </c>
    </row>
    <row r="1382" spans="1:11" ht="15" x14ac:dyDescent="0.25">
      <c r="A1382" s="626">
        <v>0.97569419333338236</v>
      </c>
      <c r="K1382" s="626">
        <v>0.97569419333338236</v>
      </c>
    </row>
    <row r="1383" spans="1:11" x14ac:dyDescent="0.2">
      <c r="A1383" s="627">
        <v>0.9760414153333824</v>
      </c>
      <c r="K1383" s="627">
        <v>0.9760414153333824</v>
      </c>
    </row>
    <row r="1384" spans="1:11" x14ac:dyDescent="0.2">
      <c r="A1384" s="627">
        <v>0.97638863733338244</v>
      </c>
      <c r="K1384" s="627">
        <v>0.97638863733338244</v>
      </c>
    </row>
    <row r="1385" spans="1:11" x14ac:dyDescent="0.2">
      <c r="A1385" s="627">
        <v>0.97673585933338247</v>
      </c>
      <c r="K1385" s="627">
        <v>0.97673585933338247</v>
      </c>
    </row>
    <row r="1386" spans="1:11" x14ac:dyDescent="0.2">
      <c r="A1386" s="627">
        <v>0.97708308133338251</v>
      </c>
      <c r="K1386" s="627">
        <v>0.97708308133338251</v>
      </c>
    </row>
    <row r="1387" spans="1:11" x14ac:dyDescent="0.2">
      <c r="A1387" s="627">
        <v>0.97743030333338254</v>
      </c>
      <c r="K1387" s="627">
        <v>0.97743030333338254</v>
      </c>
    </row>
    <row r="1388" spans="1:11" x14ac:dyDescent="0.2">
      <c r="A1388" s="627">
        <v>0.97777752533338258</v>
      </c>
      <c r="K1388" s="627">
        <v>0.97777752533338258</v>
      </c>
    </row>
    <row r="1389" spans="1:11" x14ac:dyDescent="0.2">
      <c r="A1389" s="627">
        <v>0.97812474733338262</v>
      </c>
      <c r="K1389" s="627">
        <v>0.97812474733338262</v>
      </c>
    </row>
    <row r="1390" spans="1:11" x14ac:dyDescent="0.2">
      <c r="A1390" s="627">
        <v>0.97847196933338265</v>
      </c>
      <c r="K1390" s="627">
        <v>0.97847196933338265</v>
      </c>
    </row>
    <row r="1391" spans="1:11" x14ac:dyDescent="0.2">
      <c r="A1391" s="627">
        <v>0.97881919133338269</v>
      </c>
      <c r="K1391" s="627">
        <v>0.97881919133338269</v>
      </c>
    </row>
    <row r="1392" spans="1:11" ht="15" x14ac:dyDescent="0.25">
      <c r="A1392" s="626">
        <v>0.97916641333338272</v>
      </c>
      <c r="K1392" s="626">
        <v>0.97916641333338272</v>
      </c>
    </row>
    <row r="1393" spans="1:11" x14ac:dyDescent="0.2">
      <c r="A1393" s="627">
        <v>0.97951363533338276</v>
      </c>
      <c r="K1393" s="627">
        <v>0.97951363533338276</v>
      </c>
    </row>
    <row r="1394" spans="1:11" x14ac:dyDescent="0.2">
      <c r="A1394" s="627">
        <v>0.9798608573333828</v>
      </c>
      <c r="K1394" s="627">
        <v>0.9798608573333828</v>
      </c>
    </row>
    <row r="1395" spans="1:11" x14ac:dyDescent="0.2">
      <c r="A1395" s="627">
        <v>0.98020807933338283</v>
      </c>
      <c r="K1395" s="627">
        <v>0.98020807933338283</v>
      </c>
    </row>
    <row r="1396" spans="1:11" x14ac:dyDescent="0.2">
      <c r="A1396" s="627">
        <v>0.98055530133338287</v>
      </c>
      <c r="K1396" s="627">
        <v>0.98055530133338287</v>
      </c>
    </row>
    <row r="1397" spans="1:11" x14ac:dyDescent="0.2">
      <c r="A1397" s="627">
        <v>0.9809025233333829</v>
      </c>
      <c r="K1397" s="627">
        <v>0.9809025233333829</v>
      </c>
    </row>
    <row r="1398" spans="1:11" x14ac:dyDescent="0.2">
      <c r="A1398" s="627">
        <v>0.98124974533338294</v>
      </c>
      <c r="K1398" s="627">
        <v>0.98124974533338294</v>
      </c>
    </row>
    <row r="1399" spans="1:11" x14ac:dyDescent="0.2">
      <c r="A1399" s="627">
        <v>0.98159696733338297</v>
      </c>
      <c r="K1399" s="627">
        <v>0.98159696733338297</v>
      </c>
    </row>
    <row r="1400" spans="1:11" x14ac:dyDescent="0.2">
      <c r="A1400" s="627">
        <v>0.98194418933338301</v>
      </c>
      <c r="K1400" s="627">
        <v>0.98194418933338301</v>
      </c>
    </row>
    <row r="1401" spans="1:11" x14ac:dyDescent="0.2">
      <c r="A1401" s="627">
        <v>0.98229141133338305</v>
      </c>
      <c r="K1401" s="627">
        <v>0.98229141133338305</v>
      </c>
    </row>
    <row r="1402" spans="1:11" ht="15" x14ac:dyDescent="0.25">
      <c r="A1402" s="626">
        <v>0.98263863333338308</v>
      </c>
      <c r="K1402" s="626">
        <v>0.98263863333338308</v>
      </c>
    </row>
    <row r="1403" spans="1:11" x14ac:dyDescent="0.2">
      <c r="A1403" s="627">
        <v>0.98298585533338312</v>
      </c>
      <c r="K1403" s="627">
        <v>0.98298585533338312</v>
      </c>
    </row>
    <row r="1404" spans="1:11" x14ac:dyDescent="0.2">
      <c r="A1404" s="627">
        <v>0.98333307733338315</v>
      </c>
      <c r="K1404" s="627">
        <v>0.98333307733338315</v>
      </c>
    </row>
    <row r="1405" spans="1:11" x14ac:dyDescent="0.2">
      <c r="A1405" s="627">
        <v>0.98368029933338319</v>
      </c>
      <c r="K1405" s="627">
        <v>0.98368029933338319</v>
      </c>
    </row>
    <row r="1406" spans="1:11" x14ac:dyDescent="0.2">
      <c r="A1406" s="627">
        <v>0.98402752133338323</v>
      </c>
      <c r="K1406" s="627">
        <v>0.98402752133338323</v>
      </c>
    </row>
    <row r="1407" spans="1:11" x14ac:dyDescent="0.2">
      <c r="A1407" s="627">
        <v>0.98437474333338326</v>
      </c>
      <c r="K1407" s="627">
        <v>0.98437474333338326</v>
      </c>
    </row>
    <row r="1408" spans="1:11" x14ac:dyDescent="0.2">
      <c r="A1408" s="627">
        <v>0.9847219653333833</v>
      </c>
      <c r="K1408" s="627">
        <v>0.9847219653333833</v>
      </c>
    </row>
    <row r="1409" spans="1:11" x14ac:dyDescent="0.2">
      <c r="A1409" s="627">
        <v>0.98506918733338333</v>
      </c>
      <c r="K1409" s="627">
        <v>0.98506918733338333</v>
      </c>
    </row>
    <row r="1410" spans="1:11" x14ac:dyDescent="0.2">
      <c r="A1410" s="627">
        <v>0.98541640933338337</v>
      </c>
      <c r="K1410" s="627">
        <v>0.98541640933338337</v>
      </c>
    </row>
    <row r="1411" spans="1:11" x14ac:dyDescent="0.2">
      <c r="A1411" s="627">
        <v>0.98576363133338341</v>
      </c>
      <c r="K1411" s="627">
        <v>0.98576363133338341</v>
      </c>
    </row>
    <row r="1412" spans="1:11" ht="15" x14ac:dyDescent="0.25">
      <c r="A1412" s="626">
        <v>0.98611085333338344</v>
      </c>
      <c r="K1412" s="626">
        <v>0.98611085333338344</v>
      </c>
    </row>
    <row r="1413" spans="1:11" x14ac:dyDescent="0.2">
      <c r="A1413" s="627">
        <v>0.98645807533338348</v>
      </c>
      <c r="K1413" s="627">
        <v>0.98645807533338348</v>
      </c>
    </row>
    <row r="1414" spans="1:11" x14ac:dyDescent="0.2">
      <c r="A1414" s="627">
        <v>0.98680529733338351</v>
      </c>
      <c r="K1414" s="627">
        <v>0.98680529733338351</v>
      </c>
    </row>
    <row r="1415" spans="1:11" x14ac:dyDescent="0.2">
      <c r="A1415" s="627">
        <v>0.98715251933338355</v>
      </c>
      <c r="K1415" s="627">
        <v>0.98715251933338355</v>
      </c>
    </row>
    <row r="1416" spans="1:11" x14ac:dyDescent="0.2">
      <c r="A1416" s="627">
        <v>0.98749974133338358</v>
      </c>
      <c r="K1416" s="627">
        <v>0.98749974133338358</v>
      </c>
    </row>
    <row r="1417" spans="1:11" x14ac:dyDescent="0.2">
      <c r="A1417" s="627">
        <v>0.98784696333338362</v>
      </c>
      <c r="K1417" s="627">
        <v>0.98784696333338362</v>
      </c>
    </row>
    <row r="1418" spans="1:11" x14ac:dyDescent="0.2">
      <c r="A1418" s="627">
        <v>0.98819418533338366</v>
      </c>
      <c r="K1418" s="627">
        <v>0.98819418533338366</v>
      </c>
    </row>
    <row r="1419" spans="1:11" x14ac:dyDescent="0.2">
      <c r="A1419" s="627">
        <v>0.98854140733338369</v>
      </c>
      <c r="K1419" s="627">
        <v>0.98854140733338369</v>
      </c>
    </row>
    <row r="1420" spans="1:11" x14ac:dyDescent="0.2">
      <c r="A1420" s="627">
        <v>0.98888862933338373</v>
      </c>
      <c r="K1420" s="627">
        <v>0.98888862933338373</v>
      </c>
    </row>
    <row r="1421" spans="1:11" x14ac:dyDescent="0.2">
      <c r="A1421" s="627">
        <v>0.98923585133338376</v>
      </c>
      <c r="K1421" s="627">
        <v>0.98923585133338376</v>
      </c>
    </row>
    <row r="1422" spans="1:11" ht="15" x14ac:dyDescent="0.25">
      <c r="A1422" s="626">
        <v>0.9895830733333838</v>
      </c>
      <c r="K1422" s="626">
        <v>0.9895830733333838</v>
      </c>
    </row>
    <row r="1423" spans="1:11" x14ac:dyDescent="0.2">
      <c r="A1423" s="627">
        <v>0.98993029533338384</v>
      </c>
      <c r="K1423" s="627">
        <v>0.98993029533338384</v>
      </c>
    </row>
    <row r="1424" spans="1:11" x14ac:dyDescent="0.2">
      <c r="A1424" s="627">
        <v>0.99027751733338387</v>
      </c>
      <c r="K1424" s="627">
        <v>0.99027751733338387</v>
      </c>
    </row>
    <row r="1425" spans="1:11" x14ac:dyDescent="0.2">
      <c r="A1425" s="627">
        <v>0.99062473933338391</v>
      </c>
      <c r="K1425" s="627">
        <v>0.99062473933338391</v>
      </c>
    </row>
    <row r="1426" spans="1:11" x14ac:dyDescent="0.2">
      <c r="A1426" s="627">
        <v>0.99097196133338394</v>
      </c>
      <c r="K1426" s="627">
        <v>0.99097196133338394</v>
      </c>
    </row>
    <row r="1427" spans="1:11" x14ac:dyDescent="0.2">
      <c r="A1427" s="627">
        <v>0.99131918333338398</v>
      </c>
      <c r="K1427" s="627">
        <v>0.99131918333338398</v>
      </c>
    </row>
    <row r="1428" spans="1:11" x14ac:dyDescent="0.2">
      <c r="A1428" s="627">
        <v>0.99166640533338402</v>
      </c>
      <c r="K1428" s="627">
        <v>0.99166640533338402</v>
      </c>
    </row>
    <row r="1429" spans="1:11" x14ac:dyDescent="0.2">
      <c r="A1429" s="627">
        <v>0.99201362733338405</v>
      </c>
      <c r="K1429" s="627">
        <v>0.99201362733338405</v>
      </c>
    </row>
    <row r="1430" spans="1:11" x14ac:dyDescent="0.2">
      <c r="A1430" s="627">
        <v>0.99236084933338409</v>
      </c>
      <c r="K1430" s="627">
        <v>0.99236084933338409</v>
      </c>
    </row>
    <row r="1431" spans="1:11" x14ac:dyDescent="0.2">
      <c r="A1431" s="627">
        <v>0.99270807133338412</v>
      </c>
      <c r="K1431" s="627">
        <v>0.99270807133338412</v>
      </c>
    </row>
    <row r="1432" spans="1:11" ht="15" x14ac:dyDescent="0.25">
      <c r="A1432" s="626">
        <v>0.99305529333338416</v>
      </c>
      <c r="K1432" s="626">
        <v>0.99305529333338416</v>
      </c>
    </row>
    <row r="1433" spans="1:11" x14ac:dyDescent="0.2">
      <c r="A1433" s="627">
        <v>0.9934025153333842</v>
      </c>
      <c r="K1433" s="627">
        <v>0.9934025153333842</v>
      </c>
    </row>
    <row r="1434" spans="1:11" x14ac:dyDescent="0.2">
      <c r="A1434" s="627">
        <v>0.99374973733338423</v>
      </c>
      <c r="K1434" s="627">
        <v>0.99374973733338423</v>
      </c>
    </row>
    <row r="1435" spans="1:11" x14ac:dyDescent="0.2">
      <c r="A1435" s="627">
        <v>0.99409695933338427</v>
      </c>
      <c r="K1435" s="627">
        <v>0.99409695933338427</v>
      </c>
    </row>
  </sheetData>
  <pageMargins left="0.7" right="0.7" top="0.75" bottom="0.75" header="0.3" footer="0.3"/>
  <pageSetup paperSize="9" orientation="portrait" horizontalDpi="4294967293" verticalDpi="0" r:id="rId1"/>
  <headerFooter>
    <oddHeader xml:space="preserve">&amp;L
</oddHeader>
    <oddFooter xml:space="preserve">&amp;L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7C2419-359C-4F7C-80AE-8F539171DF9A}">
  <sheetPr codeName="Sheet2">
    <tabColor indexed="21"/>
    <pageSetUpPr fitToPage="1"/>
  </sheetPr>
  <dimension ref="A1:D5708"/>
  <sheetViews>
    <sheetView zoomScaleNormal="100" workbookViewId="0">
      <pane ySplit="6" topLeftCell="A7" activePane="bottomLeft" state="frozen"/>
      <selection sqref="A1:XFD1"/>
      <selection pane="bottomLeft" sqref="A1:XFD1"/>
    </sheetView>
  </sheetViews>
  <sheetFormatPr defaultRowHeight="14.25" x14ac:dyDescent="0.2"/>
  <cols>
    <col min="1" max="1" width="7.875" style="512" bestFit="1" customWidth="1"/>
    <col min="2" max="2" width="18.75" style="512" bestFit="1" customWidth="1"/>
    <col min="3" max="3" width="28" style="512" bestFit="1" customWidth="1"/>
    <col min="4" max="4" width="11.25" style="512" bestFit="1" customWidth="1"/>
  </cols>
  <sheetData>
    <row r="1" spans="1:4" ht="49.9" customHeight="1" x14ac:dyDescent="0.2"/>
    <row r="2" spans="1:4" s="528" customFormat="1" ht="41.25" x14ac:dyDescent="0.6">
      <c r="A2" s="858" t="s">
        <v>346</v>
      </c>
      <c r="B2" s="858"/>
      <c r="C2" s="858"/>
      <c r="D2" s="858"/>
    </row>
    <row r="3" spans="1:4" s="529" customFormat="1" ht="15" x14ac:dyDescent="0.2">
      <c r="A3" s="859" t="s">
        <v>183</v>
      </c>
      <c r="B3" s="859"/>
      <c r="C3" s="859"/>
      <c r="D3" s="859"/>
    </row>
    <row r="4" spans="1:4" x14ac:dyDescent="0.2">
      <c r="A4" s="860" t="s">
        <v>347</v>
      </c>
      <c r="B4" s="860"/>
      <c r="C4" s="860"/>
      <c r="D4" s="860"/>
    </row>
    <row r="6" spans="1:4" ht="15.75" thickBot="1" x14ac:dyDescent="0.3">
      <c r="A6" s="685" t="s">
        <v>348</v>
      </c>
      <c r="B6" s="686" t="s">
        <v>199</v>
      </c>
      <c r="C6" s="686" t="s">
        <v>200</v>
      </c>
      <c r="D6" s="686" t="s">
        <v>349</v>
      </c>
    </row>
    <row r="7" spans="1:4" x14ac:dyDescent="0.2">
      <c r="A7" s="624">
        <v>0.61458333333333337</v>
      </c>
      <c r="B7" s="623" t="s">
        <v>350</v>
      </c>
      <c r="C7" s="623" t="s">
        <v>351</v>
      </c>
      <c r="D7" s="623"/>
    </row>
    <row r="8" spans="1:4" x14ac:dyDescent="0.2">
      <c r="A8" s="624"/>
      <c r="B8" s="623"/>
      <c r="C8" s="623"/>
      <c r="D8" s="623"/>
    </row>
    <row r="9" spans="1:4" x14ac:dyDescent="0.2">
      <c r="A9" s="622">
        <v>0.62847222222222221</v>
      </c>
      <c r="B9" s="512" t="s">
        <v>3</v>
      </c>
      <c r="C9" s="512" t="s">
        <v>236</v>
      </c>
      <c r="D9" s="512" t="s">
        <v>352</v>
      </c>
    </row>
    <row r="10" spans="1:4" x14ac:dyDescent="0.2">
      <c r="A10" s="622">
        <v>0.63206018518518514</v>
      </c>
      <c r="B10" s="512" t="s">
        <v>3</v>
      </c>
      <c r="C10" s="512" t="s">
        <v>236</v>
      </c>
      <c r="D10" s="512" t="s">
        <v>353</v>
      </c>
    </row>
    <row r="11" spans="1:4" x14ac:dyDescent="0.2">
      <c r="A11" s="622">
        <v>0.63564814814814818</v>
      </c>
      <c r="B11" s="512" t="s">
        <v>3</v>
      </c>
      <c r="C11" s="512" t="s">
        <v>236</v>
      </c>
      <c r="D11" s="512" t="s">
        <v>354</v>
      </c>
    </row>
    <row r="12" spans="1:4" x14ac:dyDescent="0.2">
      <c r="A12" s="622">
        <v>0.63888888888888895</v>
      </c>
      <c r="B12" s="512" t="s">
        <v>22</v>
      </c>
      <c r="C12" s="512" t="s">
        <v>236</v>
      </c>
      <c r="D12" s="512" t="s">
        <v>248</v>
      </c>
    </row>
    <row r="13" spans="1:4" x14ac:dyDescent="0.2">
      <c r="A13" s="622">
        <v>0.63923611111111112</v>
      </c>
      <c r="B13" s="512" t="s">
        <v>3</v>
      </c>
      <c r="C13" s="512" t="s">
        <v>236</v>
      </c>
      <c r="D13" s="512" t="s">
        <v>355</v>
      </c>
    </row>
    <row r="14" spans="1:4" x14ac:dyDescent="0.2">
      <c r="A14" s="622">
        <v>0.64282407407407405</v>
      </c>
      <c r="B14" s="512" t="s">
        <v>3</v>
      </c>
      <c r="C14" s="512" t="s">
        <v>236</v>
      </c>
      <c r="D14" s="512" t="s">
        <v>356</v>
      </c>
    </row>
    <row r="15" spans="1:4" x14ac:dyDescent="0.2">
      <c r="A15" s="622">
        <v>0.64652777777777781</v>
      </c>
      <c r="B15" s="512" t="s">
        <v>3</v>
      </c>
      <c r="C15" s="512" t="s">
        <v>243</v>
      </c>
      <c r="D15" s="512" t="s">
        <v>357</v>
      </c>
    </row>
    <row r="16" spans="1:4" x14ac:dyDescent="0.2">
      <c r="A16" s="622">
        <v>0.65011574074074074</v>
      </c>
      <c r="B16" s="512" t="s">
        <v>3</v>
      </c>
      <c r="C16" s="512" t="s">
        <v>243</v>
      </c>
      <c r="D16" s="512" t="s">
        <v>358</v>
      </c>
    </row>
    <row r="17" spans="1:4" x14ac:dyDescent="0.2">
      <c r="A17" s="622">
        <v>0.65370370370370379</v>
      </c>
      <c r="B17" s="512" t="s">
        <v>3</v>
      </c>
      <c r="C17" s="512" t="s">
        <v>243</v>
      </c>
      <c r="D17" s="512" t="s">
        <v>359</v>
      </c>
    </row>
    <row r="18" spans="1:4" x14ac:dyDescent="0.2">
      <c r="A18" s="622"/>
    </row>
    <row r="19" spans="1:4" x14ac:dyDescent="0.2">
      <c r="A19" s="622">
        <v>0.68402777777777779</v>
      </c>
      <c r="B19" s="512" t="s">
        <v>1</v>
      </c>
      <c r="C19" s="512" t="s">
        <v>236</v>
      </c>
      <c r="D19" s="512" t="s">
        <v>352</v>
      </c>
    </row>
    <row r="20" spans="1:4" x14ac:dyDescent="0.2">
      <c r="A20" s="622">
        <v>0.68472222222222223</v>
      </c>
      <c r="B20" s="512" t="s">
        <v>15</v>
      </c>
      <c r="C20" s="512" t="s">
        <v>243</v>
      </c>
      <c r="D20" s="512" t="s">
        <v>248</v>
      </c>
    </row>
    <row r="21" spans="1:4" x14ac:dyDescent="0.2">
      <c r="A21" s="622">
        <v>0.68819444444444444</v>
      </c>
      <c r="B21" s="512" t="s">
        <v>1</v>
      </c>
      <c r="C21" s="512" t="s">
        <v>236</v>
      </c>
      <c r="D21" s="512" t="s">
        <v>353</v>
      </c>
    </row>
    <row r="22" spans="1:4" x14ac:dyDescent="0.2">
      <c r="A22" s="622">
        <v>0.69236111111111109</v>
      </c>
      <c r="B22" s="512" t="s">
        <v>1</v>
      </c>
      <c r="C22" s="512" t="s">
        <v>236</v>
      </c>
      <c r="D22" s="512" t="s">
        <v>354</v>
      </c>
    </row>
    <row r="23" spans="1:4" x14ac:dyDescent="0.2">
      <c r="A23" s="622">
        <v>0.69652777777777775</v>
      </c>
      <c r="B23" s="512" t="s">
        <v>1</v>
      </c>
      <c r="C23" s="512" t="s">
        <v>236</v>
      </c>
      <c r="D23" s="512" t="s">
        <v>355</v>
      </c>
    </row>
    <row r="24" spans="1:4" x14ac:dyDescent="0.2">
      <c r="A24" s="622">
        <v>0.70069444444444451</v>
      </c>
      <c r="B24" s="512" t="s">
        <v>1</v>
      </c>
      <c r="C24" s="512" t="s">
        <v>236</v>
      </c>
      <c r="D24" s="512" t="s">
        <v>356</v>
      </c>
    </row>
    <row r="25" spans="1:4" x14ac:dyDescent="0.2">
      <c r="A25" s="622">
        <v>0.7055555555555556</v>
      </c>
      <c r="B25" s="512" t="s">
        <v>1</v>
      </c>
      <c r="C25" s="512" t="s">
        <v>243</v>
      </c>
      <c r="D25" s="512" t="s">
        <v>352</v>
      </c>
    </row>
    <row r="26" spans="1:4" x14ac:dyDescent="0.2">
      <c r="A26" s="622"/>
    </row>
    <row r="27" spans="1:4" x14ac:dyDescent="0.2">
      <c r="A27" s="622">
        <v>0.70972222222222225</v>
      </c>
      <c r="B27" s="512" t="s">
        <v>1</v>
      </c>
      <c r="C27" s="512" t="s">
        <v>243</v>
      </c>
      <c r="D27" s="512" t="s">
        <v>353</v>
      </c>
    </row>
    <row r="28" spans="1:4" x14ac:dyDescent="0.2">
      <c r="A28" s="622">
        <v>0.71388888888888891</v>
      </c>
      <c r="B28" s="512" t="s">
        <v>1</v>
      </c>
      <c r="C28" s="512" t="s">
        <v>243</v>
      </c>
      <c r="D28" s="512" t="s">
        <v>354</v>
      </c>
    </row>
    <row r="29" spans="1:4" x14ac:dyDescent="0.2">
      <c r="A29" s="622">
        <v>0.71805555555555556</v>
      </c>
      <c r="B29" s="512" t="s">
        <v>1</v>
      </c>
      <c r="C29" s="512" t="s">
        <v>243</v>
      </c>
      <c r="D29" s="512" t="s">
        <v>355</v>
      </c>
    </row>
    <row r="30" spans="1:4" x14ac:dyDescent="0.2">
      <c r="A30" s="622">
        <v>0.72222222222222232</v>
      </c>
      <c r="B30" s="512" t="s">
        <v>1</v>
      </c>
      <c r="C30" s="512" t="s">
        <v>243</v>
      </c>
      <c r="D30" s="512" t="s">
        <v>356</v>
      </c>
    </row>
    <row r="31" spans="1:4" x14ac:dyDescent="0.2">
      <c r="A31" s="624">
        <v>0.72569444444444453</v>
      </c>
      <c r="B31" s="623" t="s">
        <v>350</v>
      </c>
      <c r="C31" s="623" t="s">
        <v>360</v>
      </c>
      <c r="D31" s="623"/>
    </row>
    <row r="32" spans="1:4" x14ac:dyDescent="0.2">
      <c r="A32" s="622">
        <v>0.72916666666666663</v>
      </c>
      <c r="B32" s="512" t="s">
        <v>4</v>
      </c>
      <c r="C32" s="512" t="s">
        <v>236</v>
      </c>
      <c r="D32" s="512" t="s">
        <v>357</v>
      </c>
    </row>
    <row r="33" spans="1:4" x14ac:dyDescent="0.2">
      <c r="A33" s="622">
        <v>0.73263888888888884</v>
      </c>
      <c r="B33" s="512" t="s">
        <v>4</v>
      </c>
      <c r="C33" s="512" t="s">
        <v>236</v>
      </c>
      <c r="D33" s="512" t="s">
        <v>358</v>
      </c>
    </row>
    <row r="34" spans="1:4" x14ac:dyDescent="0.2">
      <c r="A34" s="622">
        <v>0.73402777777777783</v>
      </c>
      <c r="B34" s="512" t="s">
        <v>17</v>
      </c>
      <c r="C34" s="512" t="s">
        <v>236</v>
      </c>
      <c r="D34" s="512" t="s">
        <v>248</v>
      </c>
    </row>
    <row r="35" spans="1:4" x14ac:dyDescent="0.2">
      <c r="A35" s="622">
        <v>0.73611111111111105</v>
      </c>
      <c r="B35" s="512" t="s">
        <v>4</v>
      </c>
      <c r="C35" s="512" t="s">
        <v>236</v>
      </c>
      <c r="D35" s="512" t="s">
        <v>359</v>
      </c>
    </row>
    <row r="36" spans="1:4" x14ac:dyDescent="0.2">
      <c r="A36" s="622">
        <v>0.73958333333333337</v>
      </c>
      <c r="B36" s="512" t="s">
        <v>22</v>
      </c>
      <c r="C36" s="512" t="s">
        <v>243</v>
      </c>
      <c r="D36" s="512" t="s">
        <v>248</v>
      </c>
    </row>
    <row r="37" spans="1:4" x14ac:dyDescent="0.2">
      <c r="A37" s="622">
        <v>0.74097222222222225</v>
      </c>
      <c r="B37" s="512" t="s">
        <v>4</v>
      </c>
      <c r="C37" s="512" t="s">
        <v>243</v>
      </c>
      <c r="D37" s="512" t="s">
        <v>357</v>
      </c>
    </row>
    <row r="38" spans="1:4" x14ac:dyDescent="0.2">
      <c r="A38" s="622">
        <v>0.74444444444444446</v>
      </c>
      <c r="B38" s="512" t="s">
        <v>4</v>
      </c>
      <c r="C38" s="512" t="s">
        <v>243</v>
      </c>
      <c r="D38" s="512" t="s">
        <v>358</v>
      </c>
    </row>
    <row r="39" spans="1:4" x14ac:dyDescent="0.2">
      <c r="A39" s="622">
        <v>0.74791666666666667</v>
      </c>
      <c r="B39" s="512" t="s">
        <v>4</v>
      </c>
      <c r="C39" s="512" t="s">
        <v>243</v>
      </c>
      <c r="D39" s="512" t="s">
        <v>359</v>
      </c>
    </row>
    <row r="40" spans="1:4" x14ac:dyDescent="0.2">
      <c r="A40" s="622"/>
    </row>
    <row r="41" spans="1:4" x14ac:dyDescent="0.2">
      <c r="A41" s="622">
        <v>0.75694444444444453</v>
      </c>
      <c r="B41" s="512" t="s">
        <v>1</v>
      </c>
      <c r="C41" s="512" t="s">
        <v>236</v>
      </c>
      <c r="D41" s="512" t="s">
        <v>247</v>
      </c>
    </row>
    <row r="42" spans="1:4" x14ac:dyDescent="0.2">
      <c r="A42" s="622">
        <v>0.76111111111111118</v>
      </c>
      <c r="B42" s="512" t="s">
        <v>1</v>
      </c>
      <c r="C42" s="512" t="s">
        <v>236</v>
      </c>
      <c r="D42" s="512" t="s">
        <v>247</v>
      </c>
    </row>
    <row r="43" spans="1:4" x14ac:dyDescent="0.2">
      <c r="A43" s="622">
        <v>0.76527777777777783</v>
      </c>
      <c r="B43" s="512" t="s">
        <v>1</v>
      </c>
      <c r="C43" s="512" t="s">
        <v>236</v>
      </c>
      <c r="D43" s="512" t="s">
        <v>247</v>
      </c>
    </row>
    <row r="44" spans="1:4" x14ac:dyDescent="0.2">
      <c r="A44" s="622">
        <v>0.76944444444444438</v>
      </c>
      <c r="B44" s="512" t="s">
        <v>1</v>
      </c>
      <c r="C44" s="512" t="s">
        <v>243</v>
      </c>
      <c r="D44" s="512" t="s">
        <v>247</v>
      </c>
    </row>
    <row r="45" spans="1:4" x14ac:dyDescent="0.2">
      <c r="A45" s="622">
        <v>0.77361111111111103</v>
      </c>
      <c r="B45" s="512" t="s">
        <v>1</v>
      </c>
      <c r="C45" s="512" t="s">
        <v>243</v>
      </c>
      <c r="D45" s="512" t="s">
        <v>247</v>
      </c>
    </row>
    <row r="46" spans="1:4" x14ac:dyDescent="0.2">
      <c r="A46" s="622">
        <v>0.77777777777777768</v>
      </c>
      <c r="B46" s="512" t="s">
        <v>1</v>
      </c>
      <c r="C46" s="512" t="s">
        <v>243</v>
      </c>
      <c r="D46" s="512" t="s">
        <v>247</v>
      </c>
    </row>
    <row r="47" spans="1:4" x14ac:dyDescent="0.2">
      <c r="A47" s="624">
        <v>0.78125</v>
      </c>
      <c r="B47" s="623" t="s">
        <v>350</v>
      </c>
      <c r="C47" s="623" t="s">
        <v>361</v>
      </c>
      <c r="D47" s="623"/>
    </row>
    <row r="48" spans="1:4" x14ac:dyDescent="0.2">
      <c r="A48" s="622">
        <v>0.78819444444444453</v>
      </c>
      <c r="B48" s="512" t="s">
        <v>10</v>
      </c>
      <c r="C48" s="512" t="s">
        <v>236</v>
      </c>
      <c r="D48" s="512" t="s">
        <v>357</v>
      </c>
    </row>
    <row r="49" spans="1:4" x14ac:dyDescent="0.2">
      <c r="A49" s="622"/>
    </row>
    <row r="50" spans="1:4" x14ac:dyDescent="0.2">
      <c r="A50" s="622">
        <v>0.79178240740740746</v>
      </c>
      <c r="B50" s="512" t="s">
        <v>10</v>
      </c>
      <c r="C50" s="512" t="s">
        <v>236</v>
      </c>
      <c r="D50" s="512" t="s">
        <v>358</v>
      </c>
    </row>
    <row r="51" spans="1:4" x14ac:dyDescent="0.2">
      <c r="A51" s="622">
        <v>0.79537037037037051</v>
      </c>
      <c r="B51" s="512" t="s">
        <v>10</v>
      </c>
      <c r="C51" s="512" t="s">
        <v>236</v>
      </c>
      <c r="D51" s="512" t="s">
        <v>359</v>
      </c>
    </row>
    <row r="52" spans="1:4" x14ac:dyDescent="0.2">
      <c r="A52" s="622">
        <v>0.80208333333333337</v>
      </c>
      <c r="B52" s="512" t="s">
        <v>10</v>
      </c>
      <c r="C52" s="512" t="s">
        <v>243</v>
      </c>
      <c r="D52" s="512" t="s">
        <v>357</v>
      </c>
    </row>
    <row r="53" spans="1:4" x14ac:dyDescent="0.2">
      <c r="A53" s="622">
        <v>0.8056712962962963</v>
      </c>
      <c r="B53" s="512" t="s">
        <v>10</v>
      </c>
      <c r="C53" s="512" t="s">
        <v>243</v>
      </c>
      <c r="D53" s="512" t="s">
        <v>358</v>
      </c>
    </row>
    <row r="54" spans="1:4" x14ac:dyDescent="0.2">
      <c r="A54" s="622">
        <v>0.80925925925925934</v>
      </c>
      <c r="B54" s="512" t="s">
        <v>10</v>
      </c>
      <c r="C54" s="512" t="s">
        <v>243</v>
      </c>
      <c r="D54" s="512" t="s">
        <v>359</v>
      </c>
    </row>
    <row r="55" spans="1:4" x14ac:dyDescent="0.2">
      <c r="A55" s="622">
        <v>0.8125</v>
      </c>
      <c r="B55" s="512" t="s">
        <v>19</v>
      </c>
      <c r="C55" s="512" t="s">
        <v>243</v>
      </c>
      <c r="D55" s="512" t="s">
        <v>248</v>
      </c>
    </row>
    <row r="56" spans="1:4" x14ac:dyDescent="0.2">
      <c r="A56" s="624">
        <v>0.81597222222222221</v>
      </c>
      <c r="B56" s="623" t="s">
        <v>350</v>
      </c>
      <c r="C56" s="623" t="s">
        <v>362</v>
      </c>
      <c r="D56" s="623"/>
    </row>
    <row r="57" spans="1:4" x14ac:dyDescent="0.2">
      <c r="A57" s="622">
        <v>0.82500000000000007</v>
      </c>
      <c r="B57" s="512" t="s">
        <v>1</v>
      </c>
      <c r="C57" s="512" t="s">
        <v>236</v>
      </c>
      <c r="D57" s="512" t="s">
        <v>248</v>
      </c>
    </row>
    <row r="58" spans="1:4" x14ac:dyDescent="0.2">
      <c r="A58" s="622">
        <v>0.82847222222222217</v>
      </c>
      <c r="B58" s="512" t="s">
        <v>1</v>
      </c>
      <c r="C58" s="512" t="s">
        <v>243</v>
      </c>
      <c r="D58" s="512" t="s">
        <v>248</v>
      </c>
    </row>
    <row r="59" spans="1:4" x14ac:dyDescent="0.2">
      <c r="A59" s="622"/>
    </row>
    <row r="60" spans="1:4" x14ac:dyDescent="0.2">
      <c r="A60" s="622">
        <v>0.83819444444444446</v>
      </c>
      <c r="B60" s="512" t="s">
        <v>3</v>
      </c>
      <c r="C60" s="512" t="s">
        <v>236</v>
      </c>
      <c r="D60" s="512" t="s">
        <v>247</v>
      </c>
    </row>
    <row r="61" spans="1:4" x14ac:dyDescent="0.2">
      <c r="A61" s="622">
        <v>0.8417824074074074</v>
      </c>
      <c r="B61" s="512" t="s">
        <v>3</v>
      </c>
      <c r="C61" s="512" t="s">
        <v>236</v>
      </c>
      <c r="D61" s="512" t="s">
        <v>247</v>
      </c>
    </row>
    <row r="62" spans="1:4" x14ac:dyDescent="0.2">
      <c r="A62" s="622">
        <v>0.84537037037037044</v>
      </c>
      <c r="B62" s="512" t="s">
        <v>3</v>
      </c>
      <c r="C62" s="512" t="s">
        <v>236</v>
      </c>
      <c r="D62" s="512" t="s">
        <v>247</v>
      </c>
    </row>
    <row r="63" spans="1:4" x14ac:dyDescent="0.2">
      <c r="A63" s="622">
        <v>0.85</v>
      </c>
      <c r="B63" s="512" t="s">
        <v>3</v>
      </c>
      <c r="C63" s="512" t="s">
        <v>243</v>
      </c>
      <c r="D63" s="512" t="s">
        <v>247</v>
      </c>
    </row>
    <row r="64" spans="1:4" x14ac:dyDescent="0.2">
      <c r="A64" s="622">
        <v>0.85069444444444453</v>
      </c>
      <c r="B64" s="512" t="s">
        <v>24</v>
      </c>
      <c r="C64" s="512" t="s">
        <v>236</v>
      </c>
      <c r="D64" s="512" t="s">
        <v>248</v>
      </c>
    </row>
    <row r="65" spans="1:4" x14ac:dyDescent="0.2">
      <c r="A65" s="622">
        <v>0.85358796296296291</v>
      </c>
      <c r="B65" s="512" t="s">
        <v>3</v>
      </c>
      <c r="C65" s="512" t="s">
        <v>243</v>
      </c>
      <c r="D65" s="512" t="s">
        <v>247</v>
      </c>
    </row>
    <row r="66" spans="1:4" x14ac:dyDescent="0.2">
      <c r="A66" s="622">
        <v>0.85717592592592595</v>
      </c>
      <c r="B66" s="512" t="s">
        <v>3</v>
      </c>
      <c r="C66" s="512" t="s">
        <v>243</v>
      </c>
      <c r="D66" s="512" t="s">
        <v>247</v>
      </c>
    </row>
    <row r="67" spans="1:4" x14ac:dyDescent="0.2">
      <c r="A67" s="624">
        <v>0.86597222222222225</v>
      </c>
      <c r="B67" s="623" t="s">
        <v>350</v>
      </c>
      <c r="C67" s="623" t="s">
        <v>363</v>
      </c>
      <c r="D67" s="623"/>
    </row>
    <row r="68" spans="1:4" x14ac:dyDescent="0.2">
      <c r="A68" s="624">
        <v>0.86805555555555547</v>
      </c>
      <c r="B68" s="623" t="s">
        <v>350</v>
      </c>
      <c r="C68" s="623" t="s">
        <v>364</v>
      </c>
      <c r="D68" s="623"/>
    </row>
    <row r="69" spans="1:4" x14ac:dyDescent="0.2">
      <c r="A69" s="624">
        <v>0.87013888888888891</v>
      </c>
      <c r="B69" s="623" t="s">
        <v>350</v>
      </c>
      <c r="C69" s="623" t="s">
        <v>365</v>
      </c>
      <c r="D69" s="623"/>
    </row>
    <row r="70" spans="1:4" x14ac:dyDescent="0.2">
      <c r="A70" s="624"/>
      <c r="B70" s="623"/>
      <c r="C70" s="623"/>
      <c r="D70" s="623"/>
    </row>
    <row r="71" spans="1:4" x14ac:dyDescent="0.2">
      <c r="A71" s="622">
        <v>0.87638888888888899</v>
      </c>
      <c r="B71" s="512" t="s">
        <v>249</v>
      </c>
      <c r="C71" s="512" t="s">
        <v>236</v>
      </c>
      <c r="D71" s="512" t="s">
        <v>248</v>
      </c>
    </row>
    <row r="72" spans="1:4" x14ac:dyDescent="0.2">
      <c r="A72" s="624">
        <v>0.88611111111111107</v>
      </c>
      <c r="B72" s="623" t="s">
        <v>350</v>
      </c>
      <c r="C72" s="623" t="s">
        <v>366</v>
      </c>
      <c r="D72" s="623"/>
    </row>
    <row r="73" spans="1:4" x14ac:dyDescent="0.2">
      <c r="A73" s="622">
        <v>0.89374999999999993</v>
      </c>
      <c r="B73" s="512" t="s">
        <v>249</v>
      </c>
      <c r="C73" s="512" t="s">
        <v>243</v>
      </c>
      <c r="D73" s="512" t="s">
        <v>248</v>
      </c>
    </row>
    <row r="74" spans="1:4" x14ac:dyDescent="0.2">
      <c r="A74" s="624">
        <v>0.90208333333333324</v>
      </c>
      <c r="B74" s="623" t="s">
        <v>350</v>
      </c>
      <c r="C74" s="623" t="s">
        <v>367</v>
      </c>
      <c r="D74" s="623"/>
    </row>
    <row r="75" spans="1:4" x14ac:dyDescent="0.2">
      <c r="A75" s="624">
        <v>0.90416666666666667</v>
      </c>
      <c r="B75" s="623" t="s">
        <v>350</v>
      </c>
      <c r="C75" s="623" t="s">
        <v>368</v>
      </c>
      <c r="D75" s="623"/>
    </row>
    <row r="76" spans="1:4" x14ac:dyDescent="0.2">
      <c r="A76" s="624">
        <v>0.90625</v>
      </c>
      <c r="B76" s="623" t="s">
        <v>350</v>
      </c>
      <c r="C76" s="623" t="s">
        <v>369</v>
      </c>
      <c r="D76" s="623"/>
    </row>
    <row r="77" spans="1:4" x14ac:dyDescent="0.2">
      <c r="A77" s="622"/>
    </row>
    <row r="78" spans="1:4" x14ac:dyDescent="0.2">
      <c r="A78" s="622"/>
    </row>
    <row r="79" spans="1:4" x14ac:dyDescent="0.2">
      <c r="A79" s="622"/>
    </row>
    <row r="80" spans="1:4" x14ac:dyDescent="0.2">
      <c r="A80" s="622"/>
    </row>
    <row r="81" spans="1:1" x14ac:dyDescent="0.2">
      <c r="A81" s="622"/>
    </row>
    <row r="82" spans="1:1" x14ac:dyDescent="0.2">
      <c r="A82" s="622"/>
    </row>
    <row r="83" spans="1:1" x14ac:dyDescent="0.2">
      <c r="A83" s="622"/>
    </row>
    <row r="84" spans="1:1" x14ac:dyDescent="0.2">
      <c r="A84" s="622"/>
    </row>
    <row r="85" spans="1:1" x14ac:dyDescent="0.2">
      <c r="A85" s="622"/>
    </row>
    <row r="86" spans="1:1" x14ac:dyDescent="0.2">
      <c r="A86" s="622"/>
    </row>
    <row r="87" spans="1:1" x14ac:dyDescent="0.2">
      <c r="A87" s="622"/>
    </row>
    <row r="88" spans="1:1" x14ac:dyDescent="0.2">
      <c r="A88" s="622"/>
    </row>
    <row r="89" spans="1:1" x14ac:dyDescent="0.2">
      <c r="A89" s="622"/>
    </row>
    <row r="90" spans="1:1" x14ac:dyDescent="0.2">
      <c r="A90" s="622"/>
    </row>
    <row r="91" spans="1:1" x14ac:dyDescent="0.2">
      <c r="A91" s="622"/>
    </row>
    <row r="92" spans="1:1" x14ac:dyDescent="0.2">
      <c r="A92" s="622"/>
    </row>
    <row r="93" spans="1:1" x14ac:dyDescent="0.2">
      <c r="A93" s="622"/>
    </row>
    <row r="94" spans="1:1" x14ac:dyDescent="0.2">
      <c r="A94" s="622"/>
    </row>
    <row r="95" spans="1:1" x14ac:dyDescent="0.2">
      <c r="A95" s="622"/>
    </row>
    <row r="96" spans="1:1" x14ac:dyDescent="0.2">
      <c r="A96" s="622"/>
    </row>
    <row r="97" spans="1:1" x14ac:dyDescent="0.2">
      <c r="A97" s="622"/>
    </row>
    <row r="98" spans="1:1" x14ac:dyDescent="0.2">
      <c r="A98" s="622"/>
    </row>
    <row r="99" spans="1:1" x14ac:dyDescent="0.2">
      <c r="A99" s="622"/>
    </row>
    <row r="100" spans="1:1" x14ac:dyDescent="0.2">
      <c r="A100" s="622"/>
    </row>
    <row r="101" spans="1:1" x14ac:dyDescent="0.2">
      <c r="A101" s="622"/>
    </row>
    <row r="102" spans="1:1" x14ac:dyDescent="0.2">
      <c r="A102" s="622"/>
    </row>
    <row r="103" spans="1:1" x14ac:dyDescent="0.2">
      <c r="A103" s="622"/>
    </row>
    <row r="104" spans="1:1" x14ac:dyDescent="0.2">
      <c r="A104" s="622"/>
    </row>
    <row r="105" spans="1:1" x14ac:dyDescent="0.2">
      <c r="A105" s="622"/>
    </row>
    <row r="106" spans="1:1" x14ac:dyDescent="0.2">
      <c r="A106" s="622"/>
    </row>
    <row r="107" spans="1:1" x14ac:dyDescent="0.2">
      <c r="A107" s="622"/>
    </row>
    <row r="108" spans="1:1" x14ac:dyDescent="0.2">
      <c r="A108" s="622"/>
    </row>
    <row r="109" spans="1:1" x14ac:dyDescent="0.2">
      <c r="A109" s="622"/>
    </row>
    <row r="110" spans="1:1" x14ac:dyDescent="0.2">
      <c r="A110" s="622"/>
    </row>
    <row r="111" spans="1:1" x14ac:dyDescent="0.2">
      <c r="A111" s="622"/>
    </row>
    <row r="112" spans="1:1" x14ac:dyDescent="0.2">
      <c r="A112" s="622"/>
    </row>
    <row r="113" spans="1:1" x14ac:dyDescent="0.2">
      <c r="A113" s="622"/>
    </row>
    <row r="114" spans="1:1" x14ac:dyDescent="0.2">
      <c r="A114" s="622"/>
    </row>
    <row r="115" spans="1:1" x14ac:dyDescent="0.2">
      <c r="A115" s="622"/>
    </row>
    <row r="116" spans="1:1" x14ac:dyDescent="0.2">
      <c r="A116" s="622"/>
    </row>
    <row r="117" spans="1:1" x14ac:dyDescent="0.2">
      <c r="A117" s="622"/>
    </row>
    <row r="118" spans="1:1" x14ac:dyDescent="0.2">
      <c r="A118" s="622"/>
    </row>
    <row r="119" spans="1:1" x14ac:dyDescent="0.2">
      <c r="A119" s="622"/>
    </row>
    <row r="120" spans="1:1" x14ac:dyDescent="0.2">
      <c r="A120" s="622"/>
    </row>
    <row r="121" spans="1:1" x14ac:dyDescent="0.2">
      <c r="A121" s="622"/>
    </row>
    <row r="122" spans="1:1" x14ac:dyDescent="0.2">
      <c r="A122" s="622"/>
    </row>
    <row r="123" spans="1:1" x14ac:dyDescent="0.2">
      <c r="A123" s="622"/>
    </row>
    <row r="124" spans="1:1" x14ac:dyDescent="0.2">
      <c r="A124" s="622"/>
    </row>
    <row r="125" spans="1:1" x14ac:dyDescent="0.2">
      <c r="A125" s="622"/>
    </row>
    <row r="126" spans="1:1" x14ac:dyDescent="0.2">
      <c r="A126" s="622"/>
    </row>
    <row r="127" spans="1:1" x14ac:dyDescent="0.2">
      <c r="A127" s="622"/>
    </row>
    <row r="128" spans="1:1" x14ac:dyDescent="0.2">
      <c r="A128" s="622"/>
    </row>
    <row r="129" spans="1:1" x14ac:dyDescent="0.2">
      <c r="A129" s="622"/>
    </row>
    <row r="130" spans="1:1" x14ac:dyDescent="0.2">
      <c r="A130" s="622"/>
    </row>
    <row r="131" spans="1:1" x14ac:dyDescent="0.2">
      <c r="A131" s="622"/>
    </row>
    <row r="132" spans="1:1" x14ac:dyDescent="0.2">
      <c r="A132" s="622"/>
    </row>
    <row r="133" spans="1:1" x14ac:dyDescent="0.2">
      <c r="A133" s="622"/>
    </row>
    <row r="134" spans="1:1" x14ac:dyDescent="0.2">
      <c r="A134" s="622"/>
    </row>
    <row r="135" spans="1:1" x14ac:dyDescent="0.2">
      <c r="A135" s="622"/>
    </row>
    <row r="136" spans="1:1" x14ac:dyDescent="0.2">
      <c r="A136" s="622"/>
    </row>
    <row r="137" spans="1:1" x14ac:dyDescent="0.2">
      <c r="A137" s="622"/>
    </row>
    <row r="138" spans="1:1" x14ac:dyDescent="0.2">
      <c r="A138" s="622"/>
    </row>
    <row r="139" spans="1:1" x14ac:dyDescent="0.2">
      <c r="A139" s="622"/>
    </row>
    <row r="140" spans="1:1" x14ac:dyDescent="0.2">
      <c r="A140" s="622"/>
    </row>
    <row r="141" spans="1:1" x14ac:dyDescent="0.2">
      <c r="A141" s="622"/>
    </row>
    <row r="142" spans="1:1" x14ac:dyDescent="0.2">
      <c r="A142" s="622"/>
    </row>
    <row r="143" spans="1:1" x14ac:dyDescent="0.2">
      <c r="A143" s="622"/>
    </row>
    <row r="144" spans="1:1" x14ac:dyDescent="0.2">
      <c r="A144" s="622"/>
    </row>
    <row r="145" spans="1:1" x14ac:dyDescent="0.2">
      <c r="A145" s="622"/>
    </row>
    <row r="146" spans="1:1" x14ac:dyDescent="0.2">
      <c r="A146" s="622"/>
    </row>
    <row r="147" spans="1:1" x14ac:dyDescent="0.2">
      <c r="A147" s="622"/>
    </row>
    <row r="148" spans="1:1" x14ac:dyDescent="0.2">
      <c r="A148" s="622"/>
    </row>
    <row r="149" spans="1:1" x14ac:dyDescent="0.2">
      <c r="A149" s="622"/>
    </row>
    <row r="150" spans="1:1" x14ac:dyDescent="0.2">
      <c r="A150" s="622"/>
    </row>
    <row r="151" spans="1:1" x14ac:dyDescent="0.2">
      <c r="A151" s="622"/>
    </row>
    <row r="152" spans="1:1" x14ac:dyDescent="0.2">
      <c r="A152" s="622"/>
    </row>
    <row r="153" spans="1:1" x14ac:dyDescent="0.2">
      <c r="A153" s="622"/>
    </row>
    <row r="154" spans="1:1" x14ac:dyDescent="0.2">
      <c r="A154" s="622"/>
    </row>
    <row r="155" spans="1:1" x14ac:dyDescent="0.2">
      <c r="A155" s="622"/>
    </row>
    <row r="156" spans="1:1" x14ac:dyDescent="0.2">
      <c r="A156" s="622"/>
    </row>
    <row r="157" spans="1:1" x14ac:dyDescent="0.2">
      <c r="A157" s="622"/>
    </row>
    <row r="158" spans="1:1" x14ac:dyDescent="0.2">
      <c r="A158" s="622"/>
    </row>
    <row r="159" spans="1:1" x14ac:dyDescent="0.2">
      <c r="A159" s="622"/>
    </row>
    <row r="160" spans="1:1" x14ac:dyDescent="0.2">
      <c r="A160" s="622"/>
    </row>
    <row r="161" spans="1:1" x14ac:dyDescent="0.2">
      <c r="A161" s="622"/>
    </row>
    <row r="162" spans="1:1" x14ac:dyDescent="0.2">
      <c r="A162" s="622"/>
    </row>
    <row r="163" spans="1:1" x14ac:dyDescent="0.2">
      <c r="A163" s="622"/>
    </row>
    <row r="164" spans="1:1" x14ac:dyDescent="0.2">
      <c r="A164" s="622"/>
    </row>
    <row r="165" spans="1:1" x14ac:dyDescent="0.2">
      <c r="A165" s="622"/>
    </row>
    <row r="166" spans="1:1" x14ac:dyDescent="0.2">
      <c r="A166" s="622"/>
    </row>
    <row r="167" spans="1:1" x14ac:dyDescent="0.2">
      <c r="A167" s="622"/>
    </row>
    <row r="168" spans="1:1" x14ac:dyDescent="0.2">
      <c r="A168" s="622"/>
    </row>
    <row r="169" spans="1:1" x14ac:dyDescent="0.2">
      <c r="A169" s="622"/>
    </row>
    <row r="170" spans="1:1" x14ac:dyDescent="0.2">
      <c r="A170" s="622"/>
    </row>
    <row r="171" spans="1:1" x14ac:dyDescent="0.2">
      <c r="A171" s="622"/>
    </row>
    <row r="172" spans="1:1" x14ac:dyDescent="0.2">
      <c r="A172" s="622"/>
    </row>
    <row r="173" spans="1:1" x14ac:dyDescent="0.2">
      <c r="A173" s="622"/>
    </row>
    <row r="174" spans="1:1" x14ac:dyDescent="0.2">
      <c r="A174" s="622"/>
    </row>
    <row r="175" spans="1:1" x14ac:dyDescent="0.2">
      <c r="A175" s="622"/>
    </row>
    <row r="176" spans="1:1" x14ac:dyDescent="0.2">
      <c r="A176" s="622"/>
    </row>
    <row r="177" spans="1:1" x14ac:dyDescent="0.2">
      <c r="A177" s="622"/>
    </row>
    <row r="178" spans="1:1" x14ac:dyDescent="0.2">
      <c r="A178" s="622"/>
    </row>
    <row r="179" spans="1:1" x14ac:dyDescent="0.2">
      <c r="A179" s="622"/>
    </row>
    <row r="180" spans="1:1" x14ac:dyDescent="0.2">
      <c r="A180" s="622"/>
    </row>
    <row r="181" spans="1:1" x14ac:dyDescent="0.2">
      <c r="A181" s="622"/>
    </row>
    <row r="182" spans="1:1" x14ac:dyDescent="0.2">
      <c r="A182" s="622"/>
    </row>
    <row r="183" spans="1:1" x14ac:dyDescent="0.2">
      <c r="A183" s="622"/>
    </row>
    <row r="184" spans="1:1" x14ac:dyDescent="0.2">
      <c r="A184" s="622"/>
    </row>
    <row r="185" spans="1:1" x14ac:dyDescent="0.2">
      <c r="A185" s="622"/>
    </row>
    <row r="186" spans="1:1" x14ac:dyDescent="0.2">
      <c r="A186" s="622"/>
    </row>
    <row r="187" spans="1:1" x14ac:dyDescent="0.2">
      <c r="A187" s="622"/>
    </row>
    <row r="188" spans="1:1" x14ac:dyDescent="0.2">
      <c r="A188" s="622"/>
    </row>
    <row r="189" spans="1:1" x14ac:dyDescent="0.2">
      <c r="A189" s="622"/>
    </row>
    <row r="190" spans="1:1" x14ac:dyDescent="0.2">
      <c r="A190" s="622"/>
    </row>
    <row r="191" spans="1:1" x14ac:dyDescent="0.2">
      <c r="A191" s="622"/>
    </row>
    <row r="192" spans="1:1" x14ac:dyDescent="0.2">
      <c r="A192" s="622"/>
    </row>
    <row r="193" spans="1:1" x14ac:dyDescent="0.2">
      <c r="A193" s="622"/>
    </row>
    <row r="194" spans="1:1" x14ac:dyDescent="0.2">
      <c r="A194" s="622"/>
    </row>
    <row r="195" spans="1:1" x14ac:dyDescent="0.2">
      <c r="A195" s="622"/>
    </row>
    <row r="196" spans="1:1" x14ac:dyDescent="0.2">
      <c r="A196" s="622"/>
    </row>
    <row r="197" spans="1:1" x14ac:dyDescent="0.2">
      <c r="A197" s="622"/>
    </row>
    <row r="198" spans="1:1" x14ac:dyDescent="0.2">
      <c r="A198" s="622"/>
    </row>
    <row r="199" spans="1:1" x14ac:dyDescent="0.2">
      <c r="A199" s="622"/>
    </row>
    <row r="200" spans="1:1" x14ac:dyDescent="0.2">
      <c r="A200" s="622"/>
    </row>
    <row r="201" spans="1:1" x14ac:dyDescent="0.2">
      <c r="A201" s="622"/>
    </row>
    <row r="202" spans="1:1" x14ac:dyDescent="0.2">
      <c r="A202" s="622"/>
    </row>
    <row r="203" spans="1:1" x14ac:dyDescent="0.2">
      <c r="A203" s="622"/>
    </row>
    <row r="204" spans="1:1" x14ac:dyDescent="0.2">
      <c r="A204" s="622"/>
    </row>
    <row r="205" spans="1:1" x14ac:dyDescent="0.2">
      <c r="A205" s="622"/>
    </row>
    <row r="206" spans="1:1" x14ac:dyDescent="0.2">
      <c r="A206" s="622"/>
    </row>
    <row r="207" spans="1:1" x14ac:dyDescent="0.2">
      <c r="A207" s="622"/>
    </row>
    <row r="208" spans="1:1" x14ac:dyDescent="0.2">
      <c r="A208" s="622"/>
    </row>
    <row r="209" spans="1:1" x14ac:dyDescent="0.2">
      <c r="A209" s="622"/>
    </row>
    <row r="210" spans="1:1" x14ac:dyDescent="0.2">
      <c r="A210" s="622"/>
    </row>
    <row r="211" spans="1:1" x14ac:dyDescent="0.2">
      <c r="A211" s="622"/>
    </row>
    <row r="212" spans="1:1" x14ac:dyDescent="0.2">
      <c r="A212" s="622"/>
    </row>
    <row r="213" spans="1:1" x14ac:dyDescent="0.2">
      <c r="A213" s="622"/>
    </row>
    <row r="214" spans="1:1" x14ac:dyDescent="0.2">
      <c r="A214" s="622"/>
    </row>
    <row r="215" spans="1:1" x14ac:dyDescent="0.2">
      <c r="A215" s="622"/>
    </row>
    <row r="216" spans="1:1" x14ac:dyDescent="0.2">
      <c r="A216" s="622"/>
    </row>
    <row r="217" spans="1:1" x14ac:dyDescent="0.2">
      <c r="A217" s="622"/>
    </row>
    <row r="218" spans="1:1" x14ac:dyDescent="0.2">
      <c r="A218" s="622"/>
    </row>
    <row r="219" spans="1:1" x14ac:dyDescent="0.2">
      <c r="A219" s="622"/>
    </row>
    <row r="220" spans="1:1" x14ac:dyDescent="0.2">
      <c r="A220" s="622"/>
    </row>
    <row r="221" spans="1:1" x14ac:dyDescent="0.2">
      <c r="A221" s="622"/>
    </row>
    <row r="222" spans="1:1" x14ac:dyDescent="0.2">
      <c r="A222" s="622"/>
    </row>
    <row r="223" spans="1:1" x14ac:dyDescent="0.2">
      <c r="A223" s="622"/>
    </row>
    <row r="224" spans="1:1" x14ac:dyDescent="0.2">
      <c r="A224" s="622"/>
    </row>
    <row r="225" spans="1:1" x14ac:dyDescent="0.2">
      <c r="A225" s="622"/>
    </row>
    <row r="226" spans="1:1" x14ac:dyDescent="0.2">
      <c r="A226" s="622"/>
    </row>
    <row r="227" spans="1:1" x14ac:dyDescent="0.2">
      <c r="A227" s="622"/>
    </row>
    <row r="228" spans="1:1" x14ac:dyDescent="0.2">
      <c r="A228" s="622"/>
    </row>
    <row r="229" spans="1:1" x14ac:dyDescent="0.2">
      <c r="A229" s="622"/>
    </row>
    <row r="230" spans="1:1" x14ac:dyDescent="0.2">
      <c r="A230" s="622"/>
    </row>
    <row r="231" spans="1:1" x14ac:dyDescent="0.2">
      <c r="A231" s="622"/>
    </row>
    <row r="232" spans="1:1" x14ac:dyDescent="0.2">
      <c r="A232" s="622"/>
    </row>
    <row r="233" spans="1:1" x14ac:dyDescent="0.2">
      <c r="A233" s="622"/>
    </row>
    <row r="234" spans="1:1" x14ac:dyDescent="0.2">
      <c r="A234" s="622"/>
    </row>
    <row r="235" spans="1:1" x14ac:dyDescent="0.2">
      <c r="A235" s="622"/>
    </row>
    <row r="236" spans="1:1" x14ac:dyDescent="0.2">
      <c r="A236" s="622"/>
    </row>
    <row r="237" spans="1:1" x14ac:dyDescent="0.2">
      <c r="A237" s="622"/>
    </row>
    <row r="238" spans="1:1" x14ac:dyDescent="0.2">
      <c r="A238" s="622"/>
    </row>
    <row r="239" spans="1:1" x14ac:dyDescent="0.2">
      <c r="A239" s="622"/>
    </row>
    <row r="240" spans="1:1" x14ac:dyDescent="0.2">
      <c r="A240" s="622"/>
    </row>
    <row r="241" spans="1:1" x14ac:dyDescent="0.2">
      <c r="A241" s="622"/>
    </row>
    <row r="242" spans="1:1" x14ac:dyDescent="0.2">
      <c r="A242" s="622"/>
    </row>
    <row r="243" spans="1:1" x14ac:dyDescent="0.2">
      <c r="A243" s="622"/>
    </row>
    <row r="244" spans="1:1" x14ac:dyDescent="0.2">
      <c r="A244" s="622"/>
    </row>
    <row r="245" spans="1:1" x14ac:dyDescent="0.2">
      <c r="A245" s="622"/>
    </row>
    <row r="246" spans="1:1" x14ac:dyDescent="0.2">
      <c r="A246" s="622"/>
    </row>
    <row r="247" spans="1:1" x14ac:dyDescent="0.2">
      <c r="A247" s="622"/>
    </row>
    <row r="248" spans="1:1" x14ac:dyDescent="0.2">
      <c r="A248" s="622"/>
    </row>
    <row r="249" spans="1:1" x14ac:dyDescent="0.2">
      <c r="A249" s="622"/>
    </row>
    <row r="250" spans="1:1" x14ac:dyDescent="0.2">
      <c r="A250" s="622"/>
    </row>
    <row r="251" spans="1:1" x14ac:dyDescent="0.2">
      <c r="A251" s="622"/>
    </row>
    <row r="252" spans="1:1" x14ac:dyDescent="0.2">
      <c r="A252" s="622"/>
    </row>
    <row r="253" spans="1:1" x14ac:dyDescent="0.2">
      <c r="A253" s="622"/>
    </row>
    <row r="254" spans="1:1" x14ac:dyDescent="0.2">
      <c r="A254" s="622"/>
    </row>
    <row r="255" spans="1:1" x14ac:dyDescent="0.2">
      <c r="A255" s="622"/>
    </row>
    <row r="256" spans="1:1" x14ac:dyDescent="0.2">
      <c r="A256" s="622"/>
    </row>
    <row r="257" spans="1:1" x14ac:dyDescent="0.2">
      <c r="A257" s="622"/>
    </row>
    <row r="258" spans="1:1" x14ac:dyDescent="0.2">
      <c r="A258" s="622"/>
    </row>
    <row r="259" spans="1:1" x14ac:dyDescent="0.2">
      <c r="A259" s="622"/>
    </row>
    <row r="260" spans="1:1" x14ac:dyDescent="0.2">
      <c r="A260" s="622"/>
    </row>
    <row r="261" spans="1:1" x14ac:dyDescent="0.2">
      <c r="A261" s="622"/>
    </row>
    <row r="262" spans="1:1" x14ac:dyDescent="0.2">
      <c r="A262" s="622"/>
    </row>
    <row r="263" spans="1:1" x14ac:dyDescent="0.2">
      <c r="A263" s="622"/>
    </row>
    <row r="264" spans="1:1" x14ac:dyDescent="0.2">
      <c r="A264" s="622"/>
    </row>
    <row r="265" spans="1:1" x14ac:dyDescent="0.2">
      <c r="A265" s="622"/>
    </row>
    <row r="266" spans="1:1" x14ac:dyDescent="0.2">
      <c r="A266" s="622"/>
    </row>
    <row r="267" spans="1:1" x14ac:dyDescent="0.2">
      <c r="A267" s="622"/>
    </row>
    <row r="268" spans="1:1" x14ac:dyDescent="0.2">
      <c r="A268" s="622"/>
    </row>
    <row r="269" spans="1:1" x14ac:dyDescent="0.2">
      <c r="A269" s="622"/>
    </row>
    <row r="270" spans="1:1" x14ac:dyDescent="0.2">
      <c r="A270" s="622"/>
    </row>
    <row r="271" spans="1:1" x14ac:dyDescent="0.2">
      <c r="A271" s="622"/>
    </row>
    <row r="272" spans="1:1" x14ac:dyDescent="0.2">
      <c r="A272" s="622"/>
    </row>
    <row r="273" spans="1:1" x14ac:dyDescent="0.2">
      <c r="A273" s="622"/>
    </row>
    <row r="274" spans="1:1" x14ac:dyDescent="0.2">
      <c r="A274" s="622"/>
    </row>
    <row r="275" spans="1:1" x14ac:dyDescent="0.2">
      <c r="A275" s="622"/>
    </row>
    <row r="276" spans="1:1" x14ac:dyDescent="0.2">
      <c r="A276" s="622"/>
    </row>
    <row r="277" spans="1:1" x14ac:dyDescent="0.2">
      <c r="A277" s="622"/>
    </row>
    <row r="278" spans="1:1" x14ac:dyDescent="0.2">
      <c r="A278" s="622"/>
    </row>
    <row r="279" spans="1:1" x14ac:dyDescent="0.2">
      <c r="A279" s="622"/>
    </row>
    <row r="280" spans="1:1" x14ac:dyDescent="0.2">
      <c r="A280" s="622"/>
    </row>
    <row r="281" spans="1:1" x14ac:dyDescent="0.2">
      <c r="A281" s="622"/>
    </row>
    <row r="282" spans="1:1" x14ac:dyDescent="0.2">
      <c r="A282" s="622"/>
    </row>
    <row r="283" spans="1:1" x14ac:dyDescent="0.2">
      <c r="A283" s="622"/>
    </row>
    <row r="284" spans="1:1" x14ac:dyDescent="0.2">
      <c r="A284" s="622"/>
    </row>
    <row r="285" spans="1:1" x14ac:dyDescent="0.2">
      <c r="A285" s="622"/>
    </row>
    <row r="286" spans="1:1" x14ac:dyDescent="0.2">
      <c r="A286" s="622"/>
    </row>
    <row r="287" spans="1:1" x14ac:dyDescent="0.2">
      <c r="A287" s="622"/>
    </row>
    <row r="288" spans="1:1" x14ac:dyDescent="0.2">
      <c r="A288" s="622"/>
    </row>
    <row r="289" spans="1:1" x14ac:dyDescent="0.2">
      <c r="A289" s="622"/>
    </row>
    <row r="290" spans="1:1" x14ac:dyDescent="0.2">
      <c r="A290" s="622"/>
    </row>
    <row r="291" spans="1:1" x14ac:dyDescent="0.2">
      <c r="A291" s="622"/>
    </row>
    <row r="292" spans="1:1" x14ac:dyDescent="0.2">
      <c r="A292" s="622"/>
    </row>
    <row r="293" spans="1:1" x14ac:dyDescent="0.2">
      <c r="A293" s="622"/>
    </row>
    <row r="294" spans="1:1" x14ac:dyDescent="0.2">
      <c r="A294" s="622"/>
    </row>
    <row r="295" spans="1:1" x14ac:dyDescent="0.2">
      <c r="A295" s="622"/>
    </row>
    <row r="296" spans="1:1" x14ac:dyDescent="0.2">
      <c r="A296" s="622"/>
    </row>
    <row r="297" spans="1:1" x14ac:dyDescent="0.2">
      <c r="A297" s="622"/>
    </row>
    <row r="298" spans="1:1" x14ac:dyDescent="0.2">
      <c r="A298" s="622"/>
    </row>
    <row r="299" spans="1:1" x14ac:dyDescent="0.2">
      <c r="A299" s="622"/>
    </row>
    <row r="300" spans="1:1" x14ac:dyDescent="0.2">
      <c r="A300" s="622"/>
    </row>
    <row r="301" spans="1:1" x14ac:dyDescent="0.2">
      <c r="A301" s="622"/>
    </row>
    <row r="302" spans="1:1" x14ac:dyDescent="0.2">
      <c r="A302" s="622"/>
    </row>
    <row r="303" spans="1:1" x14ac:dyDescent="0.2">
      <c r="A303" s="622"/>
    </row>
    <row r="304" spans="1:1" x14ac:dyDescent="0.2">
      <c r="A304" s="622"/>
    </row>
    <row r="305" spans="1:1" x14ac:dyDescent="0.2">
      <c r="A305" s="622"/>
    </row>
    <row r="306" spans="1:1" x14ac:dyDescent="0.2">
      <c r="A306" s="622"/>
    </row>
    <row r="307" spans="1:1" x14ac:dyDescent="0.2">
      <c r="A307" s="622"/>
    </row>
    <row r="4708" spans="1:4" s="530" customFormat="1" x14ac:dyDescent="0.2">
      <c r="A4708" s="512"/>
      <c r="B4708" s="512"/>
      <c r="C4708" s="512"/>
      <c r="D4708" s="512"/>
    </row>
    <row r="4808" spans="1:4" s="530" customFormat="1" x14ac:dyDescent="0.2">
      <c r="A4808" s="512"/>
      <c r="B4808" s="512"/>
      <c r="C4808" s="512"/>
      <c r="D4808" s="512"/>
    </row>
    <row r="4908" spans="1:4" s="530" customFormat="1" x14ac:dyDescent="0.2">
      <c r="A4908" s="512"/>
      <c r="B4908" s="512"/>
      <c r="C4908" s="512"/>
      <c r="D4908" s="512"/>
    </row>
    <row r="5008" spans="1:4" s="530" customFormat="1" x14ac:dyDescent="0.2">
      <c r="A5008" s="512"/>
      <c r="B5008" s="512"/>
      <c r="C5008" s="512"/>
      <c r="D5008" s="512"/>
    </row>
    <row r="5108" spans="1:4" s="530" customFormat="1" x14ac:dyDescent="0.2">
      <c r="A5108" s="512"/>
      <c r="B5108" s="512"/>
      <c r="C5108" s="512"/>
      <c r="D5108" s="512"/>
    </row>
    <row r="5208" spans="1:4" s="530" customFormat="1" x14ac:dyDescent="0.2">
      <c r="A5208" s="512"/>
      <c r="B5208" s="512"/>
      <c r="C5208" s="512"/>
      <c r="D5208" s="512"/>
    </row>
    <row r="5308" spans="1:4" s="530" customFormat="1" x14ac:dyDescent="0.2">
      <c r="A5308" s="512"/>
      <c r="B5308" s="512"/>
      <c r="C5308" s="512"/>
      <c r="D5308" s="512"/>
    </row>
    <row r="5408" spans="1:4" s="530" customFormat="1" x14ac:dyDescent="0.2">
      <c r="A5408" s="512"/>
      <c r="B5408" s="512"/>
      <c r="C5408" s="512"/>
      <c r="D5408" s="512"/>
    </row>
    <row r="5508" spans="1:4" s="530" customFormat="1" x14ac:dyDescent="0.2">
      <c r="A5508" s="512"/>
      <c r="B5508" s="512"/>
      <c r="C5508" s="512"/>
      <c r="D5508" s="512"/>
    </row>
    <row r="5608" spans="1:4" s="530" customFormat="1" x14ac:dyDescent="0.2">
      <c r="A5608" s="512"/>
      <c r="B5608" s="512"/>
      <c r="C5608" s="512"/>
      <c r="D5608" s="512"/>
    </row>
    <row r="5708" spans="1:4" s="530" customFormat="1" x14ac:dyDescent="0.2">
      <c r="A5708" s="512"/>
      <c r="B5708" s="512"/>
      <c r="C5708" s="512"/>
      <c r="D5708" s="512"/>
    </row>
  </sheetData>
  <sortState xmlns:xlrd2="http://schemas.microsoft.com/office/spreadsheetml/2017/richdata2" ref="A7:D15008">
    <sortCondition ref="A6:A16007"/>
  </sortState>
  <mergeCells count="3">
    <mergeCell ref="A2:D2"/>
    <mergeCell ref="A3:D3"/>
    <mergeCell ref="A4:D4"/>
  </mergeCells>
  <printOptions horizontalCentered="1"/>
  <pageMargins left="0.7" right="0.7" top="0.75" bottom="0.75" header="0.3" footer="0.3"/>
  <pageSetup paperSize="9" fitToHeight="0" orientation="portrait" horizontalDpi="4294967293" verticalDpi="0" r:id="rId1"/>
  <headerFooter>
    <oddHeader xml:space="preserve">&amp;L
</oddHeader>
    <oddFooter xml:space="preserve">&amp;CPagina &amp;P van &amp;N&amp;L
</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A1626-7C95-4875-863B-EBAEE4D70F1D}">
  <sheetPr codeName="Sheet3">
    <tabColor indexed="21"/>
  </sheetPr>
  <dimension ref="A1:F65"/>
  <sheetViews>
    <sheetView zoomScaleNormal="100" workbookViewId="0">
      <pane ySplit="5" topLeftCell="A6" activePane="bottomLeft" state="frozen"/>
      <selection sqref="A1:XFD1"/>
      <selection pane="bottomLeft" sqref="A1:XFD1"/>
    </sheetView>
  </sheetViews>
  <sheetFormatPr defaultRowHeight="14.25" x14ac:dyDescent="0.2"/>
  <cols>
    <col min="1" max="1" width="11.625" style="622" bestFit="1" customWidth="1"/>
    <col min="2" max="2" width="12.75" style="622" bestFit="1" customWidth="1"/>
    <col min="3" max="3" width="10.25" style="622" bestFit="1" customWidth="1"/>
    <col min="4" max="4" width="18.75" bestFit="1" customWidth="1"/>
    <col min="5" max="5" width="9.375" bestFit="1" customWidth="1"/>
    <col min="6" max="6" width="11.25" bestFit="1" customWidth="1"/>
  </cols>
  <sheetData>
    <row r="1" spans="1:6" ht="56.1" customHeight="1" x14ac:dyDescent="0.2"/>
    <row r="2" spans="1:6" s="528" customFormat="1" ht="41.25" x14ac:dyDescent="0.6">
      <c r="A2" s="861" t="s">
        <v>370</v>
      </c>
      <c r="B2" s="861"/>
      <c r="C2" s="861"/>
      <c r="D2" s="861"/>
      <c r="E2" s="861"/>
      <c r="F2" s="861"/>
    </row>
    <row r="3" spans="1:6" s="529" customFormat="1" ht="15" x14ac:dyDescent="0.2">
      <c r="A3" s="859" t="s">
        <v>183</v>
      </c>
      <c r="B3" s="859"/>
      <c r="C3" s="859"/>
      <c r="D3" s="859"/>
      <c r="E3" s="859"/>
      <c r="F3" s="859"/>
    </row>
    <row r="4" spans="1:6" x14ac:dyDescent="0.2">
      <c r="A4" s="862" t="s">
        <v>347</v>
      </c>
      <c r="B4" s="862"/>
      <c r="C4" s="862"/>
      <c r="D4" s="862"/>
      <c r="E4" s="862"/>
      <c r="F4" s="862"/>
    </row>
    <row r="6" spans="1:6" ht="15.75" thickBot="1" x14ac:dyDescent="0.3">
      <c r="A6" s="685" t="s">
        <v>371</v>
      </c>
      <c r="B6" s="685" t="s">
        <v>372</v>
      </c>
      <c r="C6" s="685" t="s">
        <v>373</v>
      </c>
      <c r="D6" s="618" t="s">
        <v>199</v>
      </c>
      <c r="E6" s="618" t="s">
        <v>200</v>
      </c>
      <c r="F6" s="618" t="s">
        <v>349</v>
      </c>
    </row>
    <row r="7" spans="1:6" x14ac:dyDescent="0.2">
      <c r="A7" s="622">
        <v>0.6131944444444446</v>
      </c>
      <c r="B7" s="622">
        <v>0.62013888888888902</v>
      </c>
      <c r="C7" s="622">
        <v>0.62361111111111123</v>
      </c>
      <c r="D7" t="s">
        <v>22</v>
      </c>
      <c r="E7" t="s">
        <v>236</v>
      </c>
      <c r="F7" t="s">
        <v>248</v>
      </c>
    </row>
    <row r="8" spans="1:6" x14ac:dyDescent="0.2">
      <c r="A8" s="622">
        <v>0.62222222222222223</v>
      </c>
      <c r="B8" s="622">
        <v>0.62569444444444444</v>
      </c>
      <c r="C8" s="622">
        <v>0.62569444444444444</v>
      </c>
      <c r="D8" t="s">
        <v>3</v>
      </c>
      <c r="E8" t="s">
        <v>236</v>
      </c>
      <c r="F8" t="s">
        <v>352</v>
      </c>
    </row>
    <row r="10" spans="1:6" x14ac:dyDescent="0.2">
      <c r="A10" s="622">
        <v>0.62581018518518516</v>
      </c>
      <c r="B10" s="622">
        <v>0.62928240740740737</v>
      </c>
      <c r="C10" s="622">
        <v>0.62928240740740737</v>
      </c>
      <c r="D10" t="s">
        <v>3</v>
      </c>
      <c r="E10" t="s">
        <v>236</v>
      </c>
      <c r="F10" t="s">
        <v>353</v>
      </c>
    </row>
    <row r="11" spans="1:6" x14ac:dyDescent="0.2">
      <c r="A11" s="622">
        <v>0.62939814814814821</v>
      </c>
      <c r="B11" s="622">
        <v>0.63287037037037042</v>
      </c>
      <c r="C11" s="622">
        <v>0.63287037037037042</v>
      </c>
      <c r="D11" t="s">
        <v>3</v>
      </c>
      <c r="E11" t="s">
        <v>236</v>
      </c>
      <c r="F11" t="s">
        <v>354</v>
      </c>
    </row>
    <row r="12" spans="1:6" x14ac:dyDescent="0.2">
      <c r="A12" s="622">
        <v>0.63298611111111114</v>
      </c>
      <c r="B12" s="622">
        <v>0.63645833333333335</v>
      </c>
      <c r="C12" s="622">
        <v>0.63645833333333335</v>
      </c>
      <c r="D12" t="s">
        <v>3</v>
      </c>
      <c r="E12" t="s">
        <v>236</v>
      </c>
      <c r="F12" t="s">
        <v>355</v>
      </c>
    </row>
    <row r="13" spans="1:6" x14ac:dyDescent="0.2">
      <c r="A13" s="622">
        <v>0.63657407407407407</v>
      </c>
      <c r="B13" s="622">
        <v>0.64004629629629628</v>
      </c>
      <c r="C13" s="622">
        <v>0.64004629629629628</v>
      </c>
      <c r="D13" t="s">
        <v>3</v>
      </c>
      <c r="E13" t="s">
        <v>236</v>
      </c>
      <c r="F13" t="s">
        <v>356</v>
      </c>
    </row>
    <row r="14" spans="1:6" x14ac:dyDescent="0.2">
      <c r="A14" s="622">
        <v>0.64027777777777783</v>
      </c>
      <c r="B14" s="622">
        <v>0.64375000000000004</v>
      </c>
      <c r="C14" s="622">
        <v>0.64375000000000004</v>
      </c>
      <c r="D14" t="s">
        <v>3</v>
      </c>
      <c r="E14" t="s">
        <v>243</v>
      </c>
      <c r="F14" t="s">
        <v>357</v>
      </c>
    </row>
    <row r="15" spans="1:6" x14ac:dyDescent="0.2">
      <c r="A15" s="622">
        <v>0.64386574074074077</v>
      </c>
      <c r="B15" s="622">
        <v>0.64733796296296298</v>
      </c>
      <c r="C15" s="622">
        <v>0.64733796296296298</v>
      </c>
      <c r="D15" t="s">
        <v>3</v>
      </c>
      <c r="E15" t="s">
        <v>243</v>
      </c>
      <c r="F15" t="s">
        <v>358</v>
      </c>
    </row>
    <row r="16" spans="1:6" x14ac:dyDescent="0.2">
      <c r="A16" s="622">
        <v>0.64745370370370381</v>
      </c>
      <c r="B16" s="622">
        <v>0.65092592592592602</v>
      </c>
      <c r="C16" s="622">
        <v>0.65092592592592602</v>
      </c>
      <c r="D16" t="s">
        <v>3</v>
      </c>
      <c r="E16" t="s">
        <v>243</v>
      </c>
      <c r="F16" t="s">
        <v>359</v>
      </c>
    </row>
    <row r="17" spans="1:6" x14ac:dyDescent="0.2">
      <c r="A17" s="622">
        <v>0.65208333333333335</v>
      </c>
      <c r="B17" s="622">
        <v>0.65902777777777777</v>
      </c>
      <c r="C17" s="622">
        <v>0.66249999999999998</v>
      </c>
      <c r="D17" t="s">
        <v>15</v>
      </c>
      <c r="E17" t="s">
        <v>243</v>
      </c>
      <c r="F17" t="s">
        <v>248</v>
      </c>
    </row>
    <row r="19" spans="1:6" x14ac:dyDescent="0.2">
      <c r="A19" s="622">
        <v>0.67708333333333337</v>
      </c>
      <c r="B19" s="622">
        <v>0.68055555555555558</v>
      </c>
      <c r="C19" s="622">
        <v>0.68055555555555558</v>
      </c>
      <c r="D19" t="s">
        <v>1</v>
      </c>
      <c r="E19" t="s">
        <v>236</v>
      </c>
      <c r="F19" t="s">
        <v>352</v>
      </c>
    </row>
    <row r="20" spans="1:6" x14ac:dyDescent="0.2">
      <c r="A20" s="622">
        <v>0.68125000000000002</v>
      </c>
      <c r="B20" s="622">
        <v>0.68472222222222223</v>
      </c>
      <c r="C20" s="622">
        <v>0.68472222222222223</v>
      </c>
      <c r="D20" t="s">
        <v>1</v>
      </c>
      <c r="E20" t="s">
        <v>236</v>
      </c>
      <c r="F20" t="s">
        <v>353</v>
      </c>
    </row>
    <row r="21" spans="1:6" x14ac:dyDescent="0.2">
      <c r="A21" s="622">
        <v>0.68541666666666667</v>
      </c>
      <c r="B21" s="622">
        <v>0.68888888888888888</v>
      </c>
      <c r="C21" s="622">
        <v>0.68888888888888888</v>
      </c>
      <c r="D21" t="s">
        <v>1</v>
      </c>
      <c r="E21" t="s">
        <v>236</v>
      </c>
      <c r="F21" t="s">
        <v>354</v>
      </c>
    </row>
    <row r="22" spans="1:6" x14ac:dyDescent="0.2">
      <c r="A22" s="622">
        <v>0.68958333333333333</v>
      </c>
      <c r="B22" s="622">
        <v>0.69305555555555554</v>
      </c>
      <c r="C22" s="622">
        <v>0.69305555555555554</v>
      </c>
      <c r="D22" t="s">
        <v>1</v>
      </c>
      <c r="E22" t="s">
        <v>236</v>
      </c>
      <c r="F22" t="s">
        <v>355</v>
      </c>
    </row>
    <row r="23" spans="1:6" x14ac:dyDescent="0.2">
      <c r="A23" s="622">
        <v>0.69166666666666676</v>
      </c>
      <c r="B23" s="622">
        <v>0.69861111111111118</v>
      </c>
      <c r="C23" s="622">
        <v>0.70208333333333339</v>
      </c>
      <c r="D23" t="s">
        <v>17</v>
      </c>
      <c r="E23" t="s">
        <v>236</v>
      </c>
      <c r="F23" t="s">
        <v>248</v>
      </c>
    </row>
    <row r="24" spans="1:6" x14ac:dyDescent="0.2">
      <c r="A24" s="622">
        <v>0.69375000000000009</v>
      </c>
      <c r="B24" s="622">
        <v>0.6972222222222223</v>
      </c>
      <c r="C24" s="622">
        <v>0.6972222222222223</v>
      </c>
      <c r="D24" t="s">
        <v>1</v>
      </c>
      <c r="E24" t="s">
        <v>236</v>
      </c>
      <c r="F24" t="s">
        <v>356</v>
      </c>
    </row>
    <row r="25" spans="1:6" x14ac:dyDescent="0.2">
      <c r="A25" s="622">
        <v>0.69861111111111118</v>
      </c>
      <c r="B25" s="622">
        <v>0.70208333333333339</v>
      </c>
      <c r="C25" s="622">
        <v>0.70208333333333339</v>
      </c>
      <c r="D25" t="s">
        <v>1</v>
      </c>
      <c r="E25" t="s">
        <v>243</v>
      </c>
      <c r="F25" t="s">
        <v>352</v>
      </c>
    </row>
    <row r="26" spans="1:6" x14ac:dyDescent="0.2">
      <c r="A26" s="622">
        <v>0.70277777777777783</v>
      </c>
      <c r="B26" s="622">
        <v>0.70625000000000004</v>
      </c>
      <c r="C26" s="622">
        <v>0.70625000000000004</v>
      </c>
      <c r="D26" t="s">
        <v>1</v>
      </c>
      <c r="E26" t="s">
        <v>243</v>
      </c>
      <c r="F26" t="s">
        <v>353</v>
      </c>
    </row>
    <row r="27" spans="1:6" x14ac:dyDescent="0.2">
      <c r="A27" s="622">
        <v>0.70694444444444449</v>
      </c>
      <c r="B27" s="622">
        <v>0.7104166666666667</v>
      </c>
      <c r="C27" s="622">
        <v>0.7104166666666667</v>
      </c>
      <c r="D27" t="s">
        <v>1</v>
      </c>
      <c r="E27" t="s">
        <v>243</v>
      </c>
      <c r="F27" t="s">
        <v>354</v>
      </c>
    </row>
    <row r="29" spans="1:6" x14ac:dyDescent="0.2">
      <c r="A29" s="622">
        <v>0.71111111111111114</v>
      </c>
      <c r="B29" s="622">
        <v>0.71458333333333335</v>
      </c>
      <c r="C29" s="622">
        <v>0.71458333333333335</v>
      </c>
      <c r="D29" t="s">
        <v>1</v>
      </c>
      <c r="E29" t="s">
        <v>243</v>
      </c>
      <c r="F29" t="s">
        <v>355</v>
      </c>
    </row>
    <row r="30" spans="1:6" x14ac:dyDescent="0.2">
      <c r="A30" s="622">
        <v>0.71388888888888902</v>
      </c>
      <c r="B30" s="622">
        <v>0.72083333333333344</v>
      </c>
      <c r="C30" s="622">
        <v>0.72430555555555565</v>
      </c>
      <c r="D30" t="s">
        <v>22</v>
      </c>
      <c r="E30" t="s">
        <v>243</v>
      </c>
      <c r="F30" t="s">
        <v>248</v>
      </c>
    </row>
    <row r="31" spans="1:6" x14ac:dyDescent="0.2">
      <c r="A31" s="622">
        <v>0.7152777777777779</v>
      </c>
      <c r="B31" s="622">
        <v>0.71875000000000011</v>
      </c>
      <c r="C31" s="622">
        <v>0.71875000000000011</v>
      </c>
      <c r="D31" t="s">
        <v>1</v>
      </c>
      <c r="E31" t="s">
        <v>243</v>
      </c>
      <c r="F31" t="s">
        <v>356</v>
      </c>
    </row>
    <row r="32" spans="1:6" x14ac:dyDescent="0.2">
      <c r="A32" s="622">
        <v>0.72361111111111109</v>
      </c>
      <c r="B32" s="622">
        <v>0.7270833333333333</v>
      </c>
      <c r="C32" s="622">
        <v>0.7270833333333333</v>
      </c>
      <c r="D32" t="s">
        <v>4</v>
      </c>
      <c r="E32" t="s">
        <v>236</v>
      </c>
      <c r="F32" t="s">
        <v>357</v>
      </c>
    </row>
    <row r="33" spans="1:6" x14ac:dyDescent="0.2">
      <c r="A33" s="622">
        <v>0.7270833333333333</v>
      </c>
      <c r="B33" s="622">
        <v>0.73055555555555551</v>
      </c>
      <c r="C33" s="622">
        <v>0.73055555555555551</v>
      </c>
      <c r="D33" t="s">
        <v>4</v>
      </c>
      <c r="E33" t="s">
        <v>236</v>
      </c>
      <c r="F33" t="s">
        <v>358</v>
      </c>
    </row>
    <row r="34" spans="1:6" x14ac:dyDescent="0.2">
      <c r="A34" s="622">
        <v>0.73055555555555551</v>
      </c>
      <c r="B34" s="622">
        <v>0.73402777777777772</v>
      </c>
      <c r="C34" s="622">
        <v>0.73402777777777772</v>
      </c>
      <c r="D34" t="s">
        <v>4</v>
      </c>
      <c r="E34" t="s">
        <v>236</v>
      </c>
      <c r="F34" t="s">
        <v>359</v>
      </c>
    </row>
    <row r="35" spans="1:6" x14ac:dyDescent="0.2">
      <c r="A35" s="622">
        <v>0.73541666666666672</v>
      </c>
      <c r="B35" s="622">
        <v>0.73888888888888893</v>
      </c>
      <c r="C35" s="622">
        <v>0.73888888888888893</v>
      </c>
      <c r="D35" t="s">
        <v>4</v>
      </c>
      <c r="E35" t="s">
        <v>243</v>
      </c>
      <c r="F35" t="s">
        <v>357</v>
      </c>
    </row>
    <row r="36" spans="1:6" x14ac:dyDescent="0.2">
      <c r="A36" s="622">
        <v>0.73888888888888893</v>
      </c>
      <c r="B36" s="622">
        <v>0.74236111111111114</v>
      </c>
      <c r="C36" s="622">
        <v>0.74236111111111114</v>
      </c>
      <c r="D36" t="s">
        <v>4</v>
      </c>
      <c r="E36" t="s">
        <v>243</v>
      </c>
      <c r="F36" t="s">
        <v>358</v>
      </c>
    </row>
    <row r="37" spans="1:6" x14ac:dyDescent="0.2">
      <c r="A37" s="622">
        <v>0.74236111111111114</v>
      </c>
      <c r="B37" s="622">
        <v>0.74583333333333335</v>
      </c>
      <c r="C37" s="622">
        <v>0.74583333333333335</v>
      </c>
      <c r="D37" t="s">
        <v>4</v>
      </c>
      <c r="E37" t="s">
        <v>243</v>
      </c>
      <c r="F37" t="s">
        <v>359</v>
      </c>
    </row>
    <row r="39" spans="1:6" x14ac:dyDescent="0.2">
      <c r="A39" s="622">
        <v>0.75000000000000011</v>
      </c>
      <c r="B39" s="622">
        <v>0.75347222222222232</v>
      </c>
      <c r="C39" s="622">
        <v>0.75347222222222232</v>
      </c>
      <c r="D39" t="s">
        <v>1</v>
      </c>
      <c r="E39" t="s">
        <v>236</v>
      </c>
      <c r="F39" t="s">
        <v>247</v>
      </c>
    </row>
    <row r="40" spans="1:6" x14ac:dyDescent="0.2">
      <c r="A40" s="622">
        <v>0.75416666666666676</v>
      </c>
      <c r="B40" s="622">
        <v>0.75763888888888897</v>
      </c>
      <c r="C40" s="622">
        <v>0.75763888888888897</v>
      </c>
      <c r="D40" t="s">
        <v>1</v>
      </c>
      <c r="E40" t="s">
        <v>236</v>
      </c>
      <c r="F40" t="s">
        <v>247</v>
      </c>
    </row>
    <row r="41" spans="1:6" x14ac:dyDescent="0.2">
      <c r="A41" s="622">
        <v>0.75833333333333341</v>
      </c>
      <c r="B41" s="622">
        <v>0.76180555555555562</v>
      </c>
      <c r="C41" s="622">
        <v>0.76180555555555562</v>
      </c>
      <c r="D41" t="s">
        <v>1</v>
      </c>
      <c r="E41" t="s">
        <v>236</v>
      </c>
      <c r="F41" t="s">
        <v>247</v>
      </c>
    </row>
    <row r="42" spans="1:6" x14ac:dyDescent="0.2">
      <c r="A42" s="622">
        <v>0.76249999999999996</v>
      </c>
      <c r="B42" s="622">
        <v>0.76597222222222217</v>
      </c>
      <c r="C42" s="622">
        <v>0.76597222222222217</v>
      </c>
      <c r="D42" t="s">
        <v>1</v>
      </c>
      <c r="E42" t="s">
        <v>243</v>
      </c>
      <c r="F42" t="s">
        <v>247</v>
      </c>
    </row>
    <row r="43" spans="1:6" x14ac:dyDescent="0.2">
      <c r="A43" s="622">
        <v>0.76666666666666661</v>
      </c>
      <c r="B43" s="622">
        <v>0.77013888888888882</v>
      </c>
      <c r="C43" s="622">
        <v>0.77013888888888882</v>
      </c>
      <c r="D43" t="s">
        <v>1</v>
      </c>
      <c r="E43" t="s">
        <v>243</v>
      </c>
      <c r="F43" t="s">
        <v>247</v>
      </c>
    </row>
    <row r="44" spans="1:6" x14ac:dyDescent="0.2">
      <c r="A44" s="622">
        <v>0.77083333333333326</v>
      </c>
      <c r="B44" s="622">
        <v>0.77430555555555547</v>
      </c>
      <c r="C44" s="622">
        <v>0.77430555555555547</v>
      </c>
      <c r="D44" t="s">
        <v>1</v>
      </c>
      <c r="E44" t="s">
        <v>243</v>
      </c>
      <c r="F44" t="s">
        <v>247</v>
      </c>
    </row>
    <row r="45" spans="1:6" x14ac:dyDescent="0.2">
      <c r="A45" s="622">
        <v>0.78194444444444455</v>
      </c>
      <c r="B45" s="622">
        <v>0.78541666666666676</v>
      </c>
      <c r="C45" s="622">
        <v>0.78541666666666676</v>
      </c>
      <c r="D45" t="s">
        <v>10</v>
      </c>
      <c r="E45" t="s">
        <v>236</v>
      </c>
      <c r="F45" t="s">
        <v>357</v>
      </c>
    </row>
    <row r="46" spans="1:6" x14ac:dyDescent="0.2">
      <c r="A46" s="622">
        <v>0.78553240740740748</v>
      </c>
      <c r="B46" s="622">
        <v>0.78900462962962969</v>
      </c>
      <c r="C46" s="622">
        <v>0.78900462962962969</v>
      </c>
      <c r="D46" t="s">
        <v>10</v>
      </c>
      <c r="E46" t="s">
        <v>236</v>
      </c>
      <c r="F46" t="s">
        <v>358</v>
      </c>
    </row>
    <row r="47" spans="1:6" x14ac:dyDescent="0.2">
      <c r="A47" s="622">
        <v>0.7861111111111112</v>
      </c>
      <c r="B47" s="622">
        <v>0.79305555555555562</v>
      </c>
      <c r="C47" s="622">
        <v>0.79652777777777783</v>
      </c>
      <c r="D47" t="s">
        <v>19</v>
      </c>
      <c r="E47" t="s">
        <v>243</v>
      </c>
      <c r="F47" t="s">
        <v>248</v>
      </c>
    </row>
    <row r="48" spans="1:6" x14ac:dyDescent="0.2">
      <c r="A48" s="622">
        <v>0.78912037037037053</v>
      </c>
      <c r="B48" s="622">
        <v>0.79259259259259274</v>
      </c>
      <c r="C48" s="622">
        <v>0.79259259259259274</v>
      </c>
      <c r="D48" t="s">
        <v>10</v>
      </c>
      <c r="E48" t="s">
        <v>236</v>
      </c>
      <c r="F48" t="s">
        <v>359</v>
      </c>
    </row>
    <row r="50" spans="1:6" x14ac:dyDescent="0.2">
      <c r="A50" s="622">
        <v>0.79583333333333339</v>
      </c>
      <c r="B50" s="622">
        <v>0.7993055555555556</v>
      </c>
      <c r="C50" s="622">
        <v>0.7993055555555556</v>
      </c>
      <c r="D50" t="s">
        <v>10</v>
      </c>
      <c r="E50" t="s">
        <v>243</v>
      </c>
      <c r="F50" t="s">
        <v>357</v>
      </c>
    </row>
    <row r="51" spans="1:6" x14ac:dyDescent="0.2">
      <c r="A51" s="622">
        <v>0.79942129629629632</v>
      </c>
      <c r="B51" s="622">
        <v>0.80289351851851853</v>
      </c>
      <c r="C51" s="622">
        <v>0.80289351851851853</v>
      </c>
      <c r="D51" t="s">
        <v>10</v>
      </c>
      <c r="E51" t="s">
        <v>243</v>
      </c>
      <c r="F51" t="s">
        <v>358</v>
      </c>
    </row>
    <row r="52" spans="1:6" x14ac:dyDescent="0.2">
      <c r="A52" s="622">
        <v>0.80300925925925937</v>
      </c>
      <c r="B52" s="622">
        <v>0.80648148148148158</v>
      </c>
      <c r="C52" s="622">
        <v>0.80648148148148158</v>
      </c>
      <c r="D52" t="s">
        <v>10</v>
      </c>
      <c r="E52" t="s">
        <v>243</v>
      </c>
      <c r="F52" t="s">
        <v>359</v>
      </c>
    </row>
    <row r="53" spans="1:6" x14ac:dyDescent="0.2">
      <c r="A53" s="622">
        <v>0.81527777777777788</v>
      </c>
      <c r="B53" s="622">
        <v>0.81875000000000009</v>
      </c>
      <c r="C53" s="622">
        <v>0.82152777777777786</v>
      </c>
      <c r="D53" t="s">
        <v>1</v>
      </c>
      <c r="E53" t="s">
        <v>236</v>
      </c>
      <c r="F53" t="s">
        <v>248</v>
      </c>
    </row>
    <row r="54" spans="1:6" x14ac:dyDescent="0.2">
      <c r="A54" s="622">
        <v>0.81874999999999998</v>
      </c>
      <c r="B54" s="622">
        <v>0.82222222222222219</v>
      </c>
      <c r="C54" s="622">
        <v>0.82499999999999996</v>
      </c>
      <c r="D54" t="s">
        <v>1</v>
      </c>
      <c r="E54" t="s">
        <v>243</v>
      </c>
      <c r="F54" t="s">
        <v>248</v>
      </c>
    </row>
    <row r="55" spans="1:6" x14ac:dyDescent="0.2">
      <c r="A55" s="622">
        <v>0.82500000000000018</v>
      </c>
      <c r="B55" s="622">
        <v>0.8319444444444446</v>
      </c>
      <c r="C55" s="622">
        <v>0.83541666666666681</v>
      </c>
      <c r="D55" t="s">
        <v>24</v>
      </c>
      <c r="E55" t="s">
        <v>236</v>
      </c>
      <c r="F55" t="s">
        <v>248</v>
      </c>
    </row>
    <row r="56" spans="1:6" x14ac:dyDescent="0.2">
      <c r="A56" s="622">
        <v>0.83194444444444449</v>
      </c>
      <c r="B56" s="622">
        <v>0.8354166666666667</v>
      </c>
      <c r="C56" s="622">
        <v>0.8354166666666667</v>
      </c>
      <c r="D56" t="s">
        <v>3</v>
      </c>
      <c r="E56" t="s">
        <v>236</v>
      </c>
      <c r="F56" t="s">
        <v>247</v>
      </c>
    </row>
    <row r="58" spans="1:6" x14ac:dyDescent="0.2">
      <c r="A58" s="622">
        <v>0.83553240740740742</v>
      </c>
      <c r="B58" s="622">
        <v>0.83900462962962963</v>
      </c>
      <c r="C58" s="622">
        <v>0.83900462962962963</v>
      </c>
      <c r="D58" t="s">
        <v>3</v>
      </c>
      <c r="E58" t="s">
        <v>236</v>
      </c>
      <c r="F58" t="s">
        <v>247</v>
      </c>
    </row>
    <row r="59" spans="1:6" x14ac:dyDescent="0.2">
      <c r="A59" s="622">
        <v>0.83912037037037046</v>
      </c>
      <c r="B59" s="622">
        <v>0.84259259259259267</v>
      </c>
      <c r="C59" s="622">
        <v>0.84259259259259267</v>
      </c>
      <c r="D59" t="s">
        <v>3</v>
      </c>
      <c r="E59" t="s">
        <v>236</v>
      </c>
      <c r="F59" t="s">
        <v>247</v>
      </c>
    </row>
    <row r="60" spans="1:6" x14ac:dyDescent="0.2">
      <c r="A60" s="622">
        <v>0.84375</v>
      </c>
      <c r="B60" s="622">
        <v>0.84722222222222221</v>
      </c>
      <c r="C60" s="622">
        <v>0.84722222222222221</v>
      </c>
      <c r="D60" t="s">
        <v>3</v>
      </c>
      <c r="E60" t="s">
        <v>243</v>
      </c>
      <c r="F60" t="s">
        <v>247</v>
      </c>
    </row>
    <row r="61" spans="1:6" x14ac:dyDescent="0.2">
      <c r="A61" s="622">
        <v>0.84733796296296293</v>
      </c>
      <c r="B61" s="622">
        <v>0.85081018518518514</v>
      </c>
      <c r="C61" s="622">
        <v>0.85081018518518514</v>
      </c>
      <c r="D61" t="s">
        <v>3</v>
      </c>
      <c r="E61" t="s">
        <v>243</v>
      </c>
      <c r="F61" t="s">
        <v>247</v>
      </c>
    </row>
    <row r="62" spans="1:6" x14ac:dyDescent="0.2">
      <c r="A62" s="622">
        <v>0.85092592592592597</v>
      </c>
      <c r="B62" s="622">
        <v>0.85439814814814818</v>
      </c>
      <c r="C62" s="622">
        <v>0.85439814814814818</v>
      </c>
      <c r="D62" t="s">
        <v>3</v>
      </c>
      <c r="E62" t="s">
        <v>243</v>
      </c>
      <c r="F62" t="s">
        <v>247</v>
      </c>
    </row>
    <row r="63" spans="1:6" x14ac:dyDescent="0.2">
      <c r="A63" s="622">
        <v>0.86597222222222237</v>
      </c>
      <c r="B63" s="622">
        <v>0.86944444444444458</v>
      </c>
      <c r="C63" s="622">
        <v>0.87291666666666679</v>
      </c>
      <c r="D63" t="s">
        <v>249</v>
      </c>
      <c r="E63" t="s">
        <v>236</v>
      </c>
      <c r="F63" t="s">
        <v>248</v>
      </c>
    </row>
    <row r="65" spans="1:6" x14ac:dyDescent="0.2">
      <c r="A65" s="622">
        <v>0.88402777777777775</v>
      </c>
      <c r="B65" s="622">
        <v>0.88749999999999996</v>
      </c>
      <c r="C65" s="622">
        <v>0.89027777777777772</v>
      </c>
      <c r="D65" t="s">
        <v>249</v>
      </c>
      <c r="E65" t="s">
        <v>243</v>
      </c>
      <c r="F65" t="s">
        <v>248</v>
      </c>
    </row>
  </sheetData>
  <sortState xmlns:xlrd2="http://schemas.microsoft.com/office/spreadsheetml/2017/richdata2" ref="A7:F4608">
    <sortCondition ref="A6:A16007"/>
  </sortState>
  <mergeCells count="3">
    <mergeCell ref="A2:F2"/>
    <mergeCell ref="A3:F3"/>
    <mergeCell ref="A4:F4"/>
  </mergeCells>
  <pageMargins left="0.7" right="0.7" top="0.75" bottom="0.75" header="0.3" footer="0.3"/>
  <pageSetup paperSize="9" orientation="portrait" horizontalDpi="4294967293" verticalDpi="0" r:id="rId1"/>
  <headerFooter>
    <oddHeader xml:space="preserve">&amp;L
</oddHeader>
    <oddFooter xml:space="preserve">&amp;L
</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titus xmlns="http://schemas.titus.com/TitusProperties/">
  <TitusGUID xmlns="">541c9608-3fd8-45b8-8c66-42f9d9a4e3fd</TitusGUID>
  <TitusMetadata xmlns="">eyJucyI6Imh0dHA6XC9cL3d3dy50aXR1cy5jb21cL25zXC9GTElSIiwicHJvcHMiOlt7Im4iOiJFQ0lEYXRhIiwidmFscyI6W3sidmFsdWUiOiJOTyJ9XX0seyJuIjoiSW5jbHVkZUZvb3RlciIsInZhbHMiOlt7InZhbHVlIjoiTm8ifV19LHsibiI6Ik5vbkVDSU1hcmtpbmciLCJ2YWxzIjpbXX0seyJuIjoiUHVibGljUmVsZWFzZSIsInZhbHMiOltdfSx7Im4iOiJSZWZOdW1iZXIiLCJ2YWxzIjpbXX0seyJuIjoiU2VjdXJpdHlSZXZpZXdObyIsInZhbHMiOltdfSx7Im4iOiJFQ0lKdXJpcyIsInZhbHMiOltdfSx7Im4iOiJFQ0lJVEFSQ2xhc3MiLCJ2YWxzIjpbXX0seyJuIjoiRUNJRUFSQ2xhc3MiLCJ2YWxzIjpbXX0seyJuIjoibm9uVVNDb3VudHJ5IiwidmFscyI6W119LHsibiI6Im5vblVTRUNJSnVyaXMiLCJ2YWxzIjpbXX0seyJuIjoiVW5yZXNDb21wRXh0IiwidmFscyI6W3sidmFsdWUiOiJZRVMifV19LHsibiI6IkNvbXBTZW5zIiwidmFscyI6W3sidmFsdWUiOiJOTyJ9XX0seyJuIjoiSW5jbHVkZUNvbXBTZW5zTWFya2luZyIsInZhbHMiOltdfSx7Im4iOiJDb25mTGVnUHJpIiwidmFscyI6W3sidmFsdWUiOiJOTyJ9XX0seyJuIjoiUElJRGF0YSIsInZhbHMiOlt7InZhbHVlIjoiTk8ifV19LHsibiI6IkNVSURhdGEiLCJ2YWxzIjpbeyJ2YWx1ZSI6Ik5PIn1dfSx7Im4iOiJJbmNsdWRlQ1VJTWFya2luZyIsInZhbHMiOltdfSx7Im4iOiJDVUlDYXRlZ29yeSIsInZhbHMiOltdfSx7Im4iOiJEaXNzZW1pbmF0aW9uIiwidmFscyI6W119LHsibiI6IlJlbFRvIiwidmFscyI6W119LHsibiI6IkRpc3BsYXlPbmx5IiwidmFscyI6W119LHsibiI6IkNvbnRyb2xsZWRCeSIsInZhbHMiOltdfSx7Im4iOiJDb250cm9sbGVkQnkyIiwidmFscyI6W119LHsibiI6IkNvbnRhY3RJbmZvIiwidmFscyI6W119XX0=</TitusMetadata>
</titu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8fb1fb4-5dcb-4b4e-ac66-42a38d3f46b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D75E34330B69144BE4AEDE440BA4BB6" ma:contentTypeVersion="11" ma:contentTypeDescription="Create a new document." ma:contentTypeScope="" ma:versionID="4df5972fd546454804c0e2c4b888d920">
  <xsd:schema xmlns:xsd="http://www.w3.org/2001/XMLSchema" xmlns:xs="http://www.w3.org/2001/XMLSchema" xmlns:p="http://schemas.microsoft.com/office/2006/metadata/properties" xmlns:ns2="78fb1fb4-5dcb-4b4e-ac66-42a38d3f46b3" targetNamespace="http://schemas.microsoft.com/office/2006/metadata/properties" ma:root="true" ma:fieldsID="c6d9f4d01e53e0bf6d706546cff2447c" ns2:_="">
    <xsd:import namespace="78fb1fb4-5dcb-4b4e-ac66-42a38d3f46b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fb1fb4-5dcb-4b4e-ac66-42a38d3f46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BillingMetadata" ma:index="15" nillable="true" ma:displayName="MediaServiceBillingMetadata" ma:hidden="true" ma:internalName="MediaServiceBillingMetadata"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1a7f3459-421b-4118-be79-4522e161baf0"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C16173-4AA0-4BB7-AB74-AD742096F66B}">
  <ds:schemaRefs>
    <ds:schemaRef ds:uri="http://schemas.titus.com/TitusProperties/"/>
    <ds:schemaRef ds:uri=""/>
  </ds:schemaRefs>
</ds:datastoreItem>
</file>

<file path=customXml/itemProps2.xml><?xml version="1.0" encoding="utf-8"?>
<ds:datastoreItem xmlns:ds="http://schemas.openxmlformats.org/officeDocument/2006/customXml" ds:itemID="{283600EA-6B43-4D8A-B41B-9B1778A74C6E}">
  <ds:schemaRefs>
    <ds:schemaRef ds:uri="http://schemas.microsoft.com/office/2006/metadata/properties"/>
    <ds:schemaRef ds:uri="http://schemas.microsoft.com/office/infopath/2007/PartnerControls"/>
    <ds:schemaRef ds:uri="78fb1fb4-5dcb-4b4e-ac66-42a38d3f46b3"/>
  </ds:schemaRefs>
</ds:datastoreItem>
</file>

<file path=customXml/itemProps3.xml><?xml version="1.0" encoding="utf-8"?>
<ds:datastoreItem xmlns:ds="http://schemas.openxmlformats.org/officeDocument/2006/customXml" ds:itemID="{7DAE954C-8306-42D9-8021-66E71E88BC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fb1fb4-5dcb-4b4e-ac66-42a38d3f46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7404588-7A55-4746-A4A9-230DCB8AE65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22</vt:i4>
      </vt:variant>
      <vt:variant>
        <vt:lpstr>Benoemde bereiken</vt:lpstr>
      </vt:variant>
      <vt:variant>
        <vt:i4>3</vt:i4>
      </vt:variant>
    </vt:vector>
  </HeadingPairs>
  <TitlesOfParts>
    <vt:vector size="25" baseType="lpstr">
      <vt:lpstr>Sum.</vt:lpstr>
      <vt:lpstr>Events_List</vt:lpstr>
      <vt:lpstr>agenda</vt:lpstr>
      <vt:lpstr>cues</vt:lpstr>
      <vt:lpstr>config</vt:lpstr>
      <vt:lpstr>Vrijdag</vt:lpstr>
      <vt:lpstr>Vrijdag EP</vt:lpstr>
      <vt:lpstr>Vrijdag GEN-TT</vt:lpstr>
      <vt:lpstr>Vrijdag CR</vt:lpstr>
      <vt:lpstr>Zaterdag</vt:lpstr>
      <vt:lpstr>Zaterdag EP</vt:lpstr>
      <vt:lpstr>Zaterdag GEN-TT</vt:lpstr>
      <vt:lpstr>Zaterdag CR</vt:lpstr>
      <vt:lpstr>NK Teams 2026</vt:lpstr>
      <vt:lpstr>NK Teams 2026 GEN-TT</vt:lpstr>
      <vt:lpstr>Zondag EP</vt:lpstr>
      <vt:lpstr>Zondag CR</vt:lpstr>
      <vt:lpstr>CP_kaartjes</vt:lpstr>
      <vt:lpstr>Distr.</vt:lpstr>
      <vt:lpstr>Struct.</vt:lpstr>
      <vt:lpstr>Qual.</vt:lpstr>
      <vt:lpstr>Arcs</vt:lpstr>
      <vt:lpstr>'NK Teams 2026 GEN-TT'!Afdruktitels</vt:lpstr>
      <vt:lpstr>'Vrijdag GEN-TT'!Afdruktitels</vt:lpstr>
      <vt:lpstr>'Zaterdag GEN-TT'!Afdruktitels</vt:lpstr>
    </vt:vector>
  </TitlesOfParts>
  <Manager>Marcel Roosen</Manager>
  <Company>IAAF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Marcel Roosen</dc:creator>
  <cp:keywords/>
  <dc:description/>
  <cp:lastModifiedBy>Femke Luijten</cp:lastModifiedBy>
  <cp:revision/>
  <dcterms:created xsi:type="dcterms:W3CDTF">2008-11-28T09:41:17Z</dcterms:created>
  <dcterms:modified xsi:type="dcterms:W3CDTF">2025-12-04T10:53:23Z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2dc6f62-bb58-4b94-b6ca-9af54699d31b_Enabled">
    <vt:lpwstr>true</vt:lpwstr>
  </property>
  <property fmtid="{D5CDD505-2E9C-101B-9397-08002B2CF9AE}" pid="3" name="MSIP_Label_d2dc6f62-bb58-4b94-b6ca-9af54699d31b_SetDate">
    <vt:lpwstr>2021-11-08T19:47:43Z</vt:lpwstr>
  </property>
  <property fmtid="{D5CDD505-2E9C-101B-9397-08002B2CF9AE}" pid="4" name="MSIP_Label_d2dc6f62-bb58-4b94-b6ca-9af54699d31b_Method">
    <vt:lpwstr>Standard</vt:lpwstr>
  </property>
  <property fmtid="{D5CDD505-2E9C-101B-9397-08002B2CF9AE}" pid="5" name="MSIP_Label_d2dc6f62-bb58-4b94-b6ca-9af54699d31b_Name">
    <vt:lpwstr>d2dc6f62-bb58-4b94-b6ca-9af54699d31b</vt:lpwstr>
  </property>
  <property fmtid="{D5CDD505-2E9C-101B-9397-08002B2CF9AE}" pid="6" name="MSIP_Label_d2dc6f62-bb58-4b94-b6ca-9af54699d31b_SiteId">
    <vt:lpwstr>d7790549-8c35-40ea-ad75-954ac3e86be8</vt:lpwstr>
  </property>
  <property fmtid="{D5CDD505-2E9C-101B-9397-08002B2CF9AE}" pid="7" name="MSIP_Label_d2dc6f62-bb58-4b94-b6ca-9af54699d31b_ActionId">
    <vt:lpwstr>36088918-cce0-4093-9998-fdc6cbf72e28</vt:lpwstr>
  </property>
  <property fmtid="{D5CDD505-2E9C-101B-9397-08002B2CF9AE}" pid="8" name="MSIP_Label_d2dc6f62-bb58-4b94-b6ca-9af54699d31b_ContentBits">
    <vt:lpwstr>0</vt:lpwstr>
  </property>
  <property fmtid="{D5CDD505-2E9C-101B-9397-08002B2CF9AE}" pid="9" name="TitusGUID">
    <vt:lpwstr>541c9608-3fd8-45b8-8c66-42f9d9a4e3fd</vt:lpwstr>
  </property>
  <property fmtid="{D5CDD505-2E9C-101B-9397-08002B2CF9AE}" pid="10" name="ECIData">
    <vt:lpwstr>NO</vt:lpwstr>
  </property>
  <property fmtid="{D5CDD505-2E9C-101B-9397-08002B2CF9AE}" pid="11" name="IncludeFooter">
    <vt:lpwstr>No</vt:lpwstr>
  </property>
  <property fmtid="{D5CDD505-2E9C-101B-9397-08002B2CF9AE}" pid="12" name="UnresCompExt">
    <vt:lpwstr>YES</vt:lpwstr>
  </property>
  <property fmtid="{D5CDD505-2E9C-101B-9397-08002B2CF9AE}" pid="13" name="CompSens">
    <vt:lpwstr>NO</vt:lpwstr>
  </property>
  <property fmtid="{D5CDD505-2E9C-101B-9397-08002B2CF9AE}" pid="14" name="ConfLegPri">
    <vt:lpwstr>NO</vt:lpwstr>
  </property>
  <property fmtid="{D5CDD505-2E9C-101B-9397-08002B2CF9AE}" pid="15" name="PIIData">
    <vt:lpwstr>NO</vt:lpwstr>
  </property>
  <property fmtid="{D5CDD505-2E9C-101B-9397-08002B2CF9AE}" pid="16" name="CUIData">
    <vt:lpwstr>NO</vt:lpwstr>
  </property>
  <property fmtid="{D5CDD505-2E9C-101B-9397-08002B2CF9AE}" pid="17" name="ContentTypeId">
    <vt:lpwstr>0x0101005D75E34330B69144BE4AEDE440BA4BB6</vt:lpwstr>
  </property>
</Properties>
</file>